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/>
  </bookViews>
  <sheets>
    <sheet name="СВОД 2023 ГОД" sheetId="25" r:id="rId1"/>
    <sheet name="СШ №1" sheetId="2" r:id="rId2"/>
    <sheet name="СШ №2" sheetId="6" r:id="rId3"/>
    <sheet name="Казгородокска СШ " sheetId="8" r:id="rId4"/>
    <sheet name="Макинская СШ" sheetId="7" r:id="rId5"/>
    <sheet name="Донская СШ" sheetId="9" r:id="rId6"/>
    <sheet name="Амангельдинская СШ" sheetId="10" r:id="rId7"/>
    <sheet name="Невская СШ" sheetId="11" r:id="rId8"/>
    <sheet name="Кудку агашСШ" sheetId="32" r:id="rId9"/>
    <sheet name="Саулинская СШ" sheetId="12" r:id="rId10"/>
    <sheet name="Енбекшильдерская СШ" sheetId="17" r:id="rId11"/>
    <sheet name="Буландинская СШ" sheetId="18" r:id="rId12"/>
    <sheet name="Когамская СШ" sheetId="19" r:id="rId13"/>
    <sheet name="Бирсуатская СШ" sheetId="20" r:id="rId14"/>
    <sheet name="Кенащинская СШ" sheetId="21" r:id="rId15"/>
    <sheet name="Мамайская ОШ" sheetId="22" r:id="rId16"/>
    <sheet name="Заураловская ОШ" sheetId="26" r:id="rId17"/>
    <sheet name="Макпальская ОШ" sheetId="23" r:id="rId18"/>
    <sheet name="Баймурзинская ОШ" sheetId="24" r:id="rId19"/>
    <sheet name="Советская ОШ" sheetId="27" r:id="rId20"/>
    <sheet name="Заозерновская ОШ" sheetId="28" r:id="rId21"/>
    <sheet name="Кызыл-Уюмская ОШ" sheetId="45" r:id="rId22"/>
    <sheet name="Яблоновская ОШ" sheetId="29" r:id="rId23"/>
    <sheet name="Алгинская ОШ" sheetId="30" r:id="rId24"/>
    <sheet name="Краснофлотская ОШ" sheetId="31" r:id="rId25"/>
    <sheet name="Каратальская НШ" sheetId="33" r:id="rId26"/>
    <sheet name="Джукейская НШ" sheetId="34" r:id="rId27"/>
    <sheet name="Трудовая НШ" sheetId="46" r:id="rId2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46" l="1"/>
  <c r="D33" i="46"/>
  <c r="D30" i="24" l="1"/>
  <c r="D31" i="24"/>
  <c r="D31" i="21"/>
  <c r="D31" i="8"/>
  <c r="D31" i="9"/>
  <c r="E31" i="33"/>
  <c r="D31" i="45"/>
  <c r="D31" i="28"/>
  <c r="D31" i="27"/>
  <c r="D31" i="22"/>
  <c r="D31" i="26"/>
  <c r="D31" i="23"/>
  <c r="D30" i="12"/>
  <c r="D31" i="11"/>
  <c r="D31" i="32"/>
  <c r="D31" i="12"/>
  <c r="D31" i="17"/>
  <c r="E31" i="17" s="1"/>
  <c r="F18" i="46" l="1"/>
  <c r="F18" i="34"/>
  <c r="F18" i="33"/>
  <c r="D23" i="46"/>
  <c r="E23" i="46" s="1"/>
  <c r="D23" i="34"/>
  <c r="E23" i="34" s="1"/>
  <c r="D17" i="34"/>
  <c r="E17" i="34" s="1"/>
  <c r="D23" i="33"/>
  <c r="E23" i="33" s="1"/>
  <c r="D20" i="28"/>
  <c r="E20" i="28" s="1"/>
  <c r="D23" i="20"/>
  <c r="E23" i="20" s="1"/>
  <c r="D20" i="12"/>
  <c r="E20" i="12" s="1"/>
  <c r="C22" i="10" l="1"/>
  <c r="F18" i="8"/>
  <c r="F18" i="7"/>
  <c r="F18" i="9"/>
  <c r="F18" i="10"/>
  <c r="F18" i="11"/>
  <c r="F18" i="32"/>
  <c r="F18" i="12"/>
  <c r="F18" i="17"/>
  <c r="F18" i="18"/>
  <c r="F18" i="19"/>
  <c r="F18" i="20"/>
  <c r="F18" i="21"/>
  <c r="F18" i="22"/>
  <c r="F18" i="26"/>
  <c r="F18" i="23"/>
  <c r="F18" i="24"/>
  <c r="F18" i="27"/>
  <c r="F18" i="28"/>
  <c r="F18" i="45"/>
  <c r="F18" i="30"/>
  <c r="F18" i="31"/>
  <c r="C15" i="33"/>
  <c r="C29" i="33" s="1"/>
  <c r="C25" i="33"/>
  <c r="C15" i="34"/>
  <c r="C29" i="34" s="1"/>
  <c r="C19" i="34"/>
  <c r="D18" i="34"/>
  <c r="D19" i="34" s="1"/>
  <c r="C25" i="34"/>
  <c r="D24" i="34"/>
  <c r="D25" i="34" s="1"/>
  <c r="C15" i="46"/>
  <c r="C29" i="46" s="1"/>
  <c r="C25" i="46"/>
  <c r="E18" i="34" l="1"/>
  <c r="E19" i="34" s="1"/>
  <c r="E24" i="34"/>
  <c r="E25" i="34" s="1"/>
  <c r="D11" i="31"/>
  <c r="E11" i="31" s="1"/>
  <c r="D11" i="33"/>
  <c r="E11" i="33" s="1"/>
  <c r="D11" i="34"/>
  <c r="E11" i="34" s="1"/>
  <c r="D11" i="46"/>
  <c r="E11" i="46" s="1"/>
  <c r="C33" i="25" l="1"/>
  <c r="G33" i="25" s="1"/>
  <c r="C32" i="25"/>
  <c r="G32" i="25" s="1"/>
  <c r="C31" i="25"/>
  <c r="G31" i="25" s="1"/>
  <c r="C30" i="25"/>
  <c r="G30" i="25" s="1"/>
  <c r="F34" i="25"/>
  <c r="D32" i="17"/>
  <c r="D33" i="19" l="1"/>
  <c r="E33" i="19" s="1"/>
  <c r="E33" i="10"/>
  <c r="D24" i="21"/>
  <c r="E24" i="21" s="1"/>
  <c r="D24" i="30"/>
  <c r="E24" i="30" s="1"/>
  <c r="F13" i="25" l="1"/>
  <c r="F12" i="25" s="1"/>
  <c r="F27" i="25"/>
  <c r="F26" i="25"/>
  <c r="F28" i="25" s="1"/>
  <c r="F24" i="25"/>
  <c r="F23" i="25"/>
  <c r="F21" i="25"/>
  <c r="F20" i="25"/>
  <c r="F22" i="25" s="1"/>
  <c r="F18" i="25"/>
  <c r="F17" i="25"/>
  <c r="F16" i="25"/>
  <c r="F14" i="25"/>
  <c r="F25" i="25" l="1"/>
  <c r="F19" i="25"/>
  <c r="D20" i="46"/>
  <c r="D32" i="10" l="1"/>
  <c r="D33" i="31" l="1"/>
  <c r="E33" i="31" s="1"/>
  <c r="D30" i="31"/>
  <c r="E30" i="31" s="1"/>
  <c r="D33" i="18" l="1"/>
  <c r="E33" i="18" s="1"/>
  <c r="D30" i="18"/>
  <c r="E30" i="18" s="1"/>
  <c r="C28" i="18"/>
  <c r="D28" i="18" s="1"/>
  <c r="E28" i="18" s="1"/>
  <c r="D27" i="18"/>
  <c r="E27" i="18" s="1"/>
  <c r="D26" i="18"/>
  <c r="E26" i="18" s="1"/>
  <c r="C25" i="18"/>
  <c r="D25" i="18" s="1"/>
  <c r="E25" i="18" s="1"/>
  <c r="D24" i="18"/>
  <c r="E24" i="18" s="1"/>
  <c r="D23" i="18"/>
  <c r="E23" i="18" s="1"/>
  <c r="C22" i="18"/>
  <c r="D22" i="18" s="1"/>
  <c r="E22" i="18" s="1"/>
  <c r="D21" i="18"/>
  <c r="E21" i="18" s="1"/>
  <c r="D20" i="18"/>
  <c r="E20" i="18" s="1"/>
  <c r="C19" i="18"/>
  <c r="D19" i="18" s="1"/>
  <c r="E19" i="18" s="1"/>
  <c r="D18" i="18"/>
  <c r="E18" i="18" s="1"/>
  <c r="D17" i="18"/>
  <c r="E17" i="18" s="1"/>
  <c r="D16" i="18"/>
  <c r="E16" i="18" s="1"/>
  <c r="C15" i="18"/>
  <c r="D14" i="18"/>
  <c r="E14" i="18" s="1"/>
  <c r="D11" i="18"/>
  <c r="E11" i="18" s="1"/>
  <c r="D23" i="22"/>
  <c r="D17" i="27"/>
  <c r="D23" i="30"/>
  <c r="E23" i="30" s="1"/>
  <c r="D20" i="34"/>
  <c r="D29" i="6"/>
  <c r="E29" i="6" s="1"/>
  <c r="D30" i="6"/>
  <c r="E30" i="6" s="1"/>
  <c r="D31" i="6"/>
  <c r="D32" i="6"/>
  <c r="D30" i="8"/>
  <c r="D26" i="8"/>
  <c r="D23" i="8"/>
  <c r="D20" i="8"/>
  <c r="D15" i="8" s="1"/>
  <c r="D29" i="8" s="1"/>
  <c r="D17" i="8"/>
  <c r="D30" i="7"/>
  <c r="D26" i="7"/>
  <c r="D23" i="7"/>
  <c r="D20" i="7"/>
  <c r="D17" i="7"/>
  <c r="D30" i="9"/>
  <c r="D26" i="9"/>
  <c r="D20" i="9"/>
  <c r="D23" i="9"/>
  <c r="D17" i="9"/>
  <c r="D31" i="10"/>
  <c r="D30" i="10"/>
  <c r="D26" i="10"/>
  <c r="D23" i="10"/>
  <c r="D20" i="10"/>
  <c r="D17" i="10"/>
  <c r="D33" i="11"/>
  <c r="D30" i="11"/>
  <c r="D26" i="11"/>
  <c r="D23" i="11"/>
  <c r="D20" i="11"/>
  <c r="D17" i="11"/>
  <c r="D33" i="32"/>
  <c r="D30" i="32"/>
  <c r="D26" i="32"/>
  <c r="C25" i="32"/>
  <c r="D25" i="32" s="1"/>
  <c r="E25" i="32" s="1"/>
  <c r="D23" i="32"/>
  <c r="D20" i="32"/>
  <c r="C19" i="32"/>
  <c r="D17" i="32"/>
  <c r="D17" i="12"/>
  <c r="D23" i="12"/>
  <c r="D26" i="12"/>
  <c r="D33" i="12"/>
  <c r="D17" i="17"/>
  <c r="D20" i="17"/>
  <c r="D23" i="17"/>
  <c r="D26" i="17"/>
  <c r="D30" i="17"/>
  <c r="D30" i="19"/>
  <c r="D26" i="19"/>
  <c r="D23" i="19"/>
  <c r="D20" i="19"/>
  <c r="D17" i="19"/>
  <c r="D33" i="20"/>
  <c r="D30" i="20"/>
  <c r="D26" i="20"/>
  <c r="D20" i="20"/>
  <c r="D17" i="20"/>
  <c r="D26" i="21"/>
  <c r="E26" i="21" s="1"/>
  <c r="D23" i="21"/>
  <c r="E23" i="21" s="1"/>
  <c r="D20" i="21"/>
  <c r="E20" i="21" s="1"/>
  <c r="D17" i="21"/>
  <c r="E17" i="21" s="1"/>
  <c r="D30" i="21"/>
  <c r="D33" i="21"/>
  <c r="E33" i="21" s="1"/>
  <c r="E30" i="21"/>
  <c r="E31" i="21"/>
  <c r="D17" i="22"/>
  <c r="E17" i="22" s="1"/>
  <c r="D20" i="22"/>
  <c r="E20" i="22" s="1"/>
  <c r="D26" i="22"/>
  <c r="E26" i="22" s="1"/>
  <c r="D30" i="22"/>
  <c r="D33" i="22"/>
  <c r="E33" i="22" s="1"/>
  <c r="E30" i="22"/>
  <c r="D33" i="26"/>
  <c r="E33" i="26" s="1"/>
  <c r="D30" i="26"/>
  <c r="D26" i="26"/>
  <c r="E26" i="26" s="1"/>
  <c r="D23" i="26"/>
  <c r="D20" i="26"/>
  <c r="E20" i="26" s="1"/>
  <c r="D17" i="26"/>
  <c r="E23" i="26"/>
  <c r="E30" i="26"/>
  <c r="E33" i="23"/>
  <c r="D30" i="23"/>
  <c r="D26" i="23"/>
  <c r="E26" i="23" s="1"/>
  <c r="D23" i="23"/>
  <c r="E23" i="23" s="1"/>
  <c r="D20" i="23"/>
  <c r="E20" i="23" s="1"/>
  <c r="D17" i="23"/>
  <c r="E17" i="23" s="1"/>
  <c r="E30" i="23"/>
  <c r="D33" i="24"/>
  <c r="E33" i="24" s="1"/>
  <c r="E30" i="24"/>
  <c r="D26" i="24"/>
  <c r="E26" i="24" s="1"/>
  <c r="D23" i="24"/>
  <c r="E23" i="24" s="1"/>
  <c r="D20" i="24"/>
  <c r="E20" i="24" s="1"/>
  <c r="D17" i="24"/>
  <c r="E17" i="24" s="1"/>
  <c r="D33" i="27"/>
  <c r="D30" i="27"/>
  <c r="D20" i="27"/>
  <c r="D26" i="27"/>
  <c r="E26" i="27" s="1"/>
  <c r="D23" i="27"/>
  <c r="E23" i="27" s="1"/>
  <c r="E17" i="27"/>
  <c r="E30" i="27"/>
  <c r="E31" i="27"/>
  <c r="E33" i="27"/>
  <c r="D33" i="30"/>
  <c r="E33" i="30" s="1"/>
  <c r="D30" i="30"/>
  <c r="E30" i="30" s="1"/>
  <c r="D20" i="30"/>
  <c r="E20" i="30" s="1"/>
  <c r="D17" i="30"/>
  <c r="D33" i="28"/>
  <c r="E33" i="28" s="1"/>
  <c r="D30" i="28"/>
  <c r="E30" i="28" s="1"/>
  <c r="D26" i="28"/>
  <c r="E26" i="28" s="1"/>
  <c r="D23" i="28"/>
  <c r="C25" i="28"/>
  <c r="D17" i="28"/>
  <c r="E17" i="28" s="1"/>
  <c r="E31" i="28"/>
  <c r="D33" i="45"/>
  <c r="E33" i="45" s="1"/>
  <c r="D30" i="45"/>
  <c r="E30" i="45" s="1"/>
  <c r="D26" i="45"/>
  <c r="E26" i="45" s="1"/>
  <c r="D23" i="45"/>
  <c r="E23" i="45" s="1"/>
  <c r="D20" i="45"/>
  <c r="E20" i="45" s="1"/>
  <c r="D17" i="45"/>
  <c r="E17" i="45" s="1"/>
  <c r="D26" i="30"/>
  <c r="C29" i="18" l="1"/>
  <c r="C34" i="18" s="1"/>
  <c r="D15" i="7"/>
  <c r="D29" i="7" s="1"/>
  <c r="D15" i="9"/>
  <c r="D29" i="9" s="1"/>
  <c r="D15" i="10"/>
  <c r="D29" i="10" s="1"/>
  <c r="D15" i="32"/>
  <c r="D29" i="32" s="1"/>
  <c r="D15" i="17"/>
  <c r="D29" i="17" s="1"/>
  <c r="E15" i="18"/>
  <c r="E29" i="18" s="1"/>
  <c r="D15" i="19"/>
  <c r="D29" i="19" s="1"/>
  <c r="C13" i="18"/>
  <c r="C12" i="18" s="1"/>
  <c r="D15" i="18"/>
  <c r="D29" i="18" s="1"/>
  <c r="D15" i="21"/>
  <c r="D29" i="21" s="1"/>
  <c r="D15" i="26"/>
  <c r="D29" i="26" s="1"/>
  <c r="D15" i="23"/>
  <c r="D29" i="23" s="1"/>
  <c r="D15" i="24"/>
  <c r="D29" i="24" s="1"/>
  <c r="D15" i="27"/>
  <c r="D29" i="27" s="1"/>
  <c r="E26" i="30"/>
  <c r="E17" i="30"/>
  <c r="D13" i="7"/>
  <c r="D15" i="11"/>
  <c r="D29" i="11" s="1"/>
  <c r="E15" i="21"/>
  <c r="E29" i="21" s="1"/>
  <c r="E17" i="26"/>
  <c r="E15" i="26" s="1"/>
  <c r="E29" i="26" s="1"/>
  <c r="E15" i="23"/>
  <c r="E29" i="23" s="1"/>
  <c r="E15" i="24"/>
  <c r="E29" i="24" s="1"/>
  <c r="E20" i="27"/>
  <c r="E15" i="27" s="1"/>
  <c r="E29" i="27" s="1"/>
  <c r="E15" i="30"/>
  <c r="E29" i="30" s="1"/>
  <c r="E15" i="45"/>
  <c r="E29" i="45" s="1"/>
  <c r="D15" i="45"/>
  <c r="D29" i="45" s="1"/>
  <c r="D18" i="30"/>
  <c r="E18" i="30" s="1"/>
  <c r="D20" i="31"/>
  <c r="D17" i="31"/>
  <c r="D23" i="31"/>
  <c r="E23" i="31" s="1"/>
  <c r="D26" i="31"/>
  <c r="E26" i="31" s="1"/>
  <c r="D33" i="33"/>
  <c r="E33" i="33" s="1"/>
  <c r="D30" i="33"/>
  <c r="E30" i="33" s="1"/>
  <c r="D26" i="33"/>
  <c r="D20" i="33"/>
  <c r="D15" i="33" s="1"/>
  <c r="D29" i="33" s="1"/>
  <c r="D30" i="34"/>
  <c r="E30" i="34" s="1"/>
  <c r="D33" i="34"/>
  <c r="E33" i="34" s="1"/>
  <c r="D26" i="34"/>
  <c r="D15" i="34" s="1"/>
  <c r="D29" i="34" s="1"/>
  <c r="D30" i="46"/>
  <c r="E30" i="46" s="1"/>
  <c r="D26" i="46"/>
  <c r="D15" i="46" s="1"/>
  <c r="D29" i="46" s="1"/>
  <c r="E31" i="46"/>
  <c r="E20" i="46"/>
  <c r="E13" i="18" l="1"/>
  <c r="E12" i="18" s="1"/>
  <c r="D13" i="10"/>
  <c r="E13" i="21"/>
  <c r="D13" i="21"/>
  <c r="D13" i="18"/>
  <c r="D12" i="18" s="1"/>
  <c r="E20" i="31"/>
  <c r="E17" i="31"/>
  <c r="E26" i="33"/>
  <c r="E20" i="33"/>
  <c r="E15" i="33" s="1"/>
  <c r="E29" i="33" s="1"/>
  <c r="E26" i="34"/>
  <c r="E31" i="7" l="1"/>
  <c r="D29" i="2" l="1"/>
  <c r="E29" i="2" s="1"/>
  <c r="C15" i="7"/>
  <c r="C15" i="6"/>
  <c r="C15" i="32"/>
  <c r="C29" i="32" l="1"/>
  <c r="C34" i="32" s="1"/>
  <c r="C29" i="7"/>
  <c r="C13" i="7" s="1"/>
  <c r="C13" i="32"/>
  <c r="D11" i="32"/>
  <c r="D11" i="2"/>
  <c r="E11" i="2" s="1"/>
  <c r="D11" i="22"/>
  <c r="E11" i="22" s="1"/>
  <c r="D11" i="26"/>
  <c r="E11" i="26" s="1"/>
  <c r="D11" i="23"/>
  <c r="D11" i="24"/>
  <c r="E11" i="24" s="1"/>
  <c r="D11" i="27"/>
  <c r="E11" i="27" s="1"/>
  <c r="D11" i="28"/>
  <c r="E11" i="28" s="1"/>
  <c r="D11" i="45"/>
  <c r="E11" i="45" s="1"/>
  <c r="D11" i="30"/>
  <c r="E11" i="30" s="1"/>
  <c r="C34" i="7" l="1"/>
  <c r="E11" i="32"/>
  <c r="E11" i="23"/>
  <c r="C14" i="25"/>
  <c r="C16" i="25"/>
  <c r="G16" i="25" s="1"/>
  <c r="C18" i="25"/>
  <c r="C23" i="25"/>
  <c r="C24" i="25"/>
  <c r="C26" i="25"/>
  <c r="C27" i="25"/>
  <c r="C11" i="25"/>
  <c r="D14" i="46"/>
  <c r="D16" i="46"/>
  <c r="D17" i="46"/>
  <c r="D18" i="46"/>
  <c r="D19" i="46"/>
  <c r="D21" i="46"/>
  <c r="D22" i="46" s="1"/>
  <c r="D24" i="46"/>
  <c r="E24" i="46" s="1"/>
  <c r="D25" i="46"/>
  <c r="E25" i="46" s="1"/>
  <c r="D27" i="46"/>
  <c r="E32" i="46"/>
  <c r="E33" i="46"/>
  <c r="C34" i="46"/>
  <c r="D14" i="34"/>
  <c r="D16" i="34"/>
  <c r="D21" i="34"/>
  <c r="D27" i="34"/>
  <c r="D31" i="34"/>
  <c r="E31" i="34" s="1"/>
  <c r="D32" i="34"/>
  <c r="E32" i="34" s="1"/>
  <c r="C34" i="34"/>
  <c r="D14" i="33"/>
  <c r="E14" i="33" s="1"/>
  <c r="D16" i="33"/>
  <c r="E16" i="33" s="1"/>
  <c r="D17" i="33"/>
  <c r="E17" i="33" s="1"/>
  <c r="D18" i="33"/>
  <c r="E18" i="33" s="1"/>
  <c r="D19" i="33"/>
  <c r="E19" i="33" s="1"/>
  <c r="D21" i="33"/>
  <c r="D24" i="33"/>
  <c r="E24" i="33" s="1"/>
  <c r="D25" i="33"/>
  <c r="E25" i="33" s="1"/>
  <c r="D27" i="33"/>
  <c r="D32" i="33"/>
  <c r="E32" i="33" s="1"/>
  <c r="E13" i="33" s="1"/>
  <c r="E12" i="33" s="1"/>
  <c r="C34" i="33"/>
  <c r="D14" i="32"/>
  <c r="E14" i="32" s="1"/>
  <c r="D16" i="32"/>
  <c r="E16" i="32" s="1"/>
  <c r="E17" i="32"/>
  <c r="D18" i="32"/>
  <c r="E20" i="32"/>
  <c r="D21" i="32"/>
  <c r="E21" i="32" s="1"/>
  <c r="D24" i="32"/>
  <c r="E24" i="32" s="1"/>
  <c r="E26" i="32"/>
  <c r="D27" i="32"/>
  <c r="E27" i="32" s="1"/>
  <c r="E30" i="32"/>
  <c r="E31" i="32"/>
  <c r="D32" i="32"/>
  <c r="E33" i="32"/>
  <c r="D14" i="31"/>
  <c r="D16" i="31"/>
  <c r="D18" i="31"/>
  <c r="D21" i="31"/>
  <c r="D24" i="31"/>
  <c r="E24" i="31" s="1"/>
  <c r="D27" i="31"/>
  <c r="D31" i="31"/>
  <c r="E31" i="31" s="1"/>
  <c r="E32" i="31"/>
  <c r="C15" i="31"/>
  <c r="D14" i="30"/>
  <c r="D16" i="30"/>
  <c r="D21" i="30"/>
  <c r="E21" i="30" s="1"/>
  <c r="D15" i="30"/>
  <c r="D29" i="30" s="1"/>
  <c r="D27" i="30"/>
  <c r="E31" i="30"/>
  <c r="C15" i="30"/>
  <c r="D14" i="45"/>
  <c r="E14" i="45" s="1"/>
  <c r="D16" i="45"/>
  <c r="E16" i="45" s="1"/>
  <c r="D18" i="45"/>
  <c r="E18" i="45" s="1"/>
  <c r="D21" i="45"/>
  <c r="E21" i="45" s="1"/>
  <c r="D24" i="45"/>
  <c r="E24" i="45" s="1"/>
  <c r="D27" i="45"/>
  <c r="E27" i="45" s="1"/>
  <c r="E31" i="45"/>
  <c r="C15" i="45"/>
  <c r="C15" i="28"/>
  <c r="D14" i="27"/>
  <c r="E14" i="27" s="1"/>
  <c r="D16" i="27"/>
  <c r="E16" i="27" s="1"/>
  <c r="D18" i="27"/>
  <c r="E18" i="27" s="1"/>
  <c r="D21" i="27"/>
  <c r="E21" i="27" s="1"/>
  <c r="D24" i="27"/>
  <c r="E24" i="27" s="1"/>
  <c r="D27" i="27"/>
  <c r="E27" i="27" s="1"/>
  <c r="C15" i="27"/>
  <c r="C15" i="24"/>
  <c r="C15" i="23"/>
  <c r="D14" i="23"/>
  <c r="E14" i="23" s="1"/>
  <c r="D16" i="23"/>
  <c r="E16" i="23" s="1"/>
  <c r="D18" i="23"/>
  <c r="E18" i="23" s="1"/>
  <c r="D21" i="23"/>
  <c r="E21" i="23" s="1"/>
  <c r="D24" i="23"/>
  <c r="E24" i="23" s="1"/>
  <c r="D27" i="23"/>
  <c r="E27" i="23" s="1"/>
  <c r="E31" i="23"/>
  <c r="D32" i="23"/>
  <c r="C34" i="28" l="1"/>
  <c r="C29" i="28"/>
  <c r="C29" i="27"/>
  <c r="C34" i="27" s="1"/>
  <c r="C34" i="45"/>
  <c r="C29" i="45"/>
  <c r="C29" i="30"/>
  <c r="C34" i="30" s="1"/>
  <c r="D13" i="33"/>
  <c r="D12" i="33" s="1"/>
  <c r="C29" i="24"/>
  <c r="C34" i="24" s="1"/>
  <c r="C29" i="23"/>
  <c r="C34" i="23" s="1"/>
  <c r="C29" i="31"/>
  <c r="C34" i="31" s="1"/>
  <c r="E18" i="32"/>
  <c r="D19" i="32"/>
  <c r="E19" i="32" s="1"/>
  <c r="E27" i="31"/>
  <c r="E28" i="31" s="1"/>
  <c r="D28" i="31"/>
  <c r="E18" i="31"/>
  <c r="E19" i="31" s="1"/>
  <c r="D19" i="31"/>
  <c r="E32" i="32"/>
  <c r="D13" i="32"/>
  <c r="D12" i="32" s="1"/>
  <c r="E32" i="23"/>
  <c r="E13" i="23" s="1"/>
  <c r="E12" i="23" s="1"/>
  <c r="D13" i="23"/>
  <c r="D12" i="23" s="1"/>
  <c r="D13" i="30"/>
  <c r="D12" i="30" s="1"/>
  <c r="E13" i="30"/>
  <c r="E12" i="30" s="1"/>
  <c r="E27" i="30"/>
  <c r="D28" i="30"/>
  <c r="E28" i="30" s="1"/>
  <c r="E21" i="33"/>
  <c r="E22" i="33" s="1"/>
  <c r="D22" i="33"/>
  <c r="E27" i="33"/>
  <c r="E28" i="33" s="1"/>
  <c r="D28" i="33"/>
  <c r="D22" i="34"/>
  <c r="E21" i="34"/>
  <c r="E21" i="31"/>
  <c r="E22" i="31" s="1"/>
  <c r="D22" i="31"/>
  <c r="E27" i="34"/>
  <c r="E28" i="34" s="1"/>
  <c r="D28" i="34"/>
  <c r="E13" i="27"/>
  <c r="E12" i="27" s="1"/>
  <c r="D13" i="27"/>
  <c r="D12" i="27" s="1"/>
  <c r="E13" i="45"/>
  <c r="E12" i="45" s="1"/>
  <c r="D13" i="45"/>
  <c r="D12" i="45" s="1"/>
  <c r="C13" i="45"/>
  <c r="D15" i="31"/>
  <c r="D29" i="31" s="1"/>
  <c r="C13" i="31"/>
  <c r="C13" i="34"/>
  <c r="E20" i="34"/>
  <c r="C25" i="25"/>
  <c r="D25" i="25" s="1"/>
  <c r="E25" i="25" s="1"/>
  <c r="C28" i="25"/>
  <c r="D28" i="25" s="1"/>
  <c r="E28" i="25" s="1"/>
  <c r="D13" i="46"/>
  <c r="D12" i="46" s="1"/>
  <c r="E21" i="46"/>
  <c r="E22" i="46" s="1"/>
  <c r="C13" i="30"/>
  <c r="C13" i="33"/>
  <c r="C13" i="23"/>
  <c r="C13" i="24"/>
  <c r="E26" i="46"/>
  <c r="E15" i="46" s="1"/>
  <c r="E29" i="46" s="1"/>
  <c r="E23" i="32"/>
  <c r="E15" i="32" s="1"/>
  <c r="E29" i="32" s="1"/>
  <c r="E27" i="46"/>
  <c r="D14" i="26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E31" i="26"/>
  <c r="C15" i="26"/>
  <c r="C19" i="26"/>
  <c r="D19" i="26" s="1"/>
  <c r="E19" i="26" s="1"/>
  <c r="C15" i="22"/>
  <c r="C15" i="21"/>
  <c r="D14" i="21"/>
  <c r="E14" i="21" s="1"/>
  <c r="D16" i="21"/>
  <c r="E16" i="21" s="1"/>
  <c r="D18" i="21"/>
  <c r="E18" i="21" s="1"/>
  <c r="D21" i="21"/>
  <c r="E21" i="21" s="1"/>
  <c r="D27" i="21"/>
  <c r="E27" i="21" s="1"/>
  <c r="D11" i="21"/>
  <c r="D11" i="20"/>
  <c r="E11" i="20" s="1"/>
  <c r="C15" i="20"/>
  <c r="D14" i="19"/>
  <c r="E14" i="19" s="1"/>
  <c r="D16" i="19"/>
  <c r="E16" i="19" s="1"/>
  <c r="E17" i="19"/>
  <c r="D18" i="19"/>
  <c r="E18" i="19" s="1"/>
  <c r="E20" i="19"/>
  <c r="D21" i="19"/>
  <c r="E21" i="19" s="1"/>
  <c r="E23" i="19"/>
  <c r="D24" i="19"/>
  <c r="E24" i="19" s="1"/>
  <c r="E26" i="19"/>
  <c r="D27" i="19"/>
  <c r="E27" i="19" s="1"/>
  <c r="E30" i="19"/>
  <c r="D32" i="19"/>
  <c r="E32" i="19" s="1"/>
  <c r="D11" i="19"/>
  <c r="E11" i="19" s="1"/>
  <c r="C15" i="19"/>
  <c r="D14" i="17"/>
  <c r="E14" i="17" s="1"/>
  <c r="D16" i="17"/>
  <c r="E16" i="17" s="1"/>
  <c r="E17" i="17"/>
  <c r="D18" i="17"/>
  <c r="E18" i="17" s="1"/>
  <c r="E20" i="17"/>
  <c r="D21" i="17"/>
  <c r="E21" i="17" s="1"/>
  <c r="E23" i="17"/>
  <c r="D24" i="17"/>
  <c r="E24" i="17" s="1"/>
  <c r="E26" i="17"/>
  <c r="E15" i="17" s="1"/>
  <c r="E29" i="17" s="1"/>
  <c r="D27" i="17"/>
  <c r="E27" i="17" s="1"/>
  <c r="E30" i="17"/>
  <c r="E33" i="17"/>
  <c r="D11" i="17"/>
  <c r="C15" i="17"/>
  <c r="D14" i="12"/>
  <c r="E14" i="12" s="1"/>
  <c r="D16" i="12"/>
  <c r="E16" i="12" s="1"/>
  <c r="E17" i="12"/>
  <c r="D18" i="12"/>
  <c r="E18" i="12" s="1"/>
  <c r="D21" i="12"/>
  <c r="E21" i="12" s="1"/>
  <c r="E23" i="12"/>
  <c r="D24" i="12"/>
  <c r="E24" i="12" s="1"/>
  <c r="E26" i="12"/>
  <c r="D27" i="12"/>
  <c r="E27" i="12" s="1"/>
  <c r="E30" i="12"/>
  <c r="E31" i="12"/>
  <c r="E33" i="12"/>
  <c r="D11" i="12"/>
  <c r="E11" i="12" s="1"/>
  <c r="C15" i="12"/>
  <c r="C15" i="11"/>
  <c r="D14" i="11"/>
  <c r="E14" i="11" s="1"/>
  <c r="D16" i="11"/>
  <c r="E16" i="11" s="1"/>
  <c r="E17" i="11"/>
  <c r="D18" i="11"/>
  <c r="E18" i="11" s="1"/>
  <c r="D21" i="11"/>
  <c r="E21" i="11" s="1"/>
  <c r="E23" i="11"/>
  <c r="D24" i="11"/>
  <c r="E24" i="11" s="1"/>
  <c r="E26" i="11"/>
  <c r="D27" i="11"/>
  <c r="E27" i="11" s="1"/>
  <c r="E30" i="11"/>
  <c r="D13" i="11"/>
  <c r="E33" i="11"/>
  <c r="D11" i="11"/>
  <c r="D14" i="10"/>
  <c r="E14" i="10" s="1"/>
  <c r="D16" i="10"/>
  <c r="E16" i="10" s="1"/>
  <c r="D18" i="10"/>
  <c r="E18" i="10" s="1"/>
  <c r="D21" i="10"/>
  <c r="E21" i="10" s="1"/>
  <c r="E23" i="10"/>
  <c r="D24" i="10"/>
  <c r="E24" i="10" s="1"/>
  <c r="E26" i="10"/>
  <c r="D27" i="10"/>
  <c r="E27" i="10" s="1"/>
  <c r="E30" i="10"/>
  <c r="E31" i="10"/>
  <c r="D11" i="10"/>
  <c r="E17" i="10"/>
  <c r="D14" i="9"/>
  <c r="E14" i="9" s="1"/>
  <c r="D16" i="9"/>
  <c r="E16" i="9" s="1"/>
  <c r="E17" i="9"/>
  <c r="D18" i="9"/>
  <c r="E18" i="9" s="1"/>
  <c r="D21" i="9"/>
  <c r="E21" i="9" s="1"/>
  <c r="E23" i="9"/>
  <c r="D24" i="9"/>
  <c r="E24" i="9" s="1"/>
  <c r="E26" i="9"/>
  <c r="D27" i="9"/>
  <c r="E27" i="9" s="1"/>
  <c r="E30" i="9"/>
  <c r="E31" i="9"/>
  <c r="D32" i="9"/>
  <c r="E33" i="9"/>
  <c r="D11" i="9"/>
  <c r="E11" i="9" s="1"/>
  <c r="C25" i="9"/>
  <c r="D25" i="9" s="1"/>
  <c r="E25" i="9" s="1"/>
  <c r="C28" i="9"/>
  <c r="D28" i="9" s="1"/>
  <c r="E28" i="9" s="1"/>
  <c r="D11" i="8"/>
  <c r="E11" i="8" s="1"/>
  <c r="D14" i="8"/>
  <c r="E14" i="8" s="1"/>
  <c r="D16" i="8"/>
  <c r="E16" i="8" s="1"/>
  <c r="D18" i="8"/>
  <c r="E18" i="8" s="1"/>
  <c r="D21" i="8"/>
  <c r="E21" i="8" s="1"/>
  <c r="E23" i="8"/>
  <c r="D24" i="8"/>
  <c r="E24" i="8" s="1"/>
  <c r="E26" i="8"/>
  <c r="D27" i="8"/>
  <c r="E27" i="8" s="1"/>
  <c r="E30" i="8"/>
  <c r="E31" i="8"/>
  <c r="E33" i="8"/>
  <c r="C29" i="12" l="1"/>
  <c r="C34" i="12" s="1"/>
  <c r="C29" i="19"/>
  <c r="C34" i="19" s="1"/>
  <c r="C29" i="26"/>
  <c r="C34" i="26" s="1"/>
  <c r="C29" i="17"/>
  <c r="C34" i="17" s="1"/>
  <c r="C29" i="20"/>
  <c r="C34" i="20" s="1"/>
  <c r="C29" i="21"/>
  <c r="C34" i="21" s="1"/>
  <c r="C29" i="11"/>
  <c r="C34" i="11" s="1"/>
  <c r="C29" i="22"/>
  <c r="C34" i="22" s="1"/>
  <c r="E22" i="34"/>
  <c r="E15" i="34"/>
  <c r="E29" i="34" s="1"/>
  <c r="C34" i="29"/>
  <c r="E31" i="11"/>
  <c r="E32" i="17"/>
  <c r="D13" i="17"/>
  <c r="E32" i="9"/>
  <c r="D13" i="9"/>
  <c r="D12" i="9" s="1"/>
  <c r="E11" i="11"/>
  <c r="D12" i="11"/>
  <c r="E11" i="17"/>
  <c r="D12" i="17"/>
  <c r="E11" i="21"/>
  <c r="E12" i="21" s="1"/>
  <c r="D12" i="21"/>
  <c r="E11" i="10"/>
  <c r="D12" i="10"/>
  <c r="E32" i="26"/>
  <c r="E13" i="26" s="1"/>
  <c r="E12" i="26" s="1"/>
  <c r="D13" i="26"/>
  <c r="D12" i="26" s="1"/>
  <c r="D13" i="19"/>
  <c r="D12" i="19" s="1"/>
  <c r="E13" i="32"/>
  <c r="E12" i="32" s="1"/>
  <c r="E15" i="12"/>
  <c r="E29" i="12" s="1"/>
  <c r="D15" i="12"/>
  <c r="D29" i="12" s="1"/>
  <c r="C13" i="12"/>
  <c r="C13" i="22"/>
  <c r="E15" i="31"/>
  <c r="E29" i="31" s="1"/>
  <c r="D13" i="31"/>
  <c r="D12" i="31" s="1"/>
  <c r="D13" i="34"/>
  <c r="E13" i="17"/>
  <c r="E15" i="19"/>
  <c r="E29" i="19" s="1"/>
  <c r="E13" i="46"/>
  <c r="E12" i="46" s="1"/>
  <c r="C13" i="46"/>
  <c r="C13" i="27"/>
  <c r="C13" i="28"/>
  <c r="C13" i="11"/>
  <c r="C13" i="17"/>
  <c r="C13" i="19"/>
  <c r="C12" i="19" s="1"/>
  <c r="C13" i="20"/>
  <c r="C13" i="26"/>
  <c r="E17" i="8"/>
  <c r="C17" i="25"/>
  <c r="C19" i="25" s="1"/>
  <c r="D19" i="25" s="1"/>
  <c r="E19" i="25" s="1"/>
  <c r="C15" i="9"/>
  <c r="E20" i="9"/>
  <c r="E15" i="9" s="1"/>
  <c r="E29" i="9" s="1"/>
  <c r="C19" i="9"/>
  <c r="D19" i="9" s="1"/>
  <c r="E19" i="9" s="1"/>
  <c r="D14" i="7"/>
  <c r="D16" i="7"/>
  <c r="E17" i="7"/>
  <c r="D18" i="7"/>
  <c r="E18" i="7" s="1"/>
  <c r="D21" i="7"/>
  <c r="E21" i="7" s="1"/>
  <c r="E23" i="7"/>
  <c r="D24" i="7"/>
  <c r="E24" i="7" s="1"/>
  <c r="E26" i="7"/>
  <c r="D27" i="7"/>
  <c r="E27" i="7" s="1"/>
  <c r="E30" i="7"/>
  <c r="E33" i="7"/>
  <c r="D11" i="7"/>
  <c r="D13" i="6"/>
  <c r="E13" i="6" s="1"/>
  <c r="D14" i="6"/>
  <c r="D15" i="6"/>
  <c r="E15" i="6" s="1"/>
  <c r="D16" i="6"/>
  <c r="D17" i="6"/>
  <c r="D23" i="6"/>
  <c r="E23" i="6" s="1"/>
  <c r="D26" i="6"/>
  <c r="E26" i="6" s="1"/>
  <c r="E31" i="6"/>
  <c r="E32" i="6"/>
  <c r="D33" i="6"/>
  <c r="E33" i="6" s="1"/>
  <c r="C29" i="9" l="1"/>
  <c r="C34" i="9" s="1"/>
  <c r="D13" i="12"/>
  <c r="D12" i="12" s="1"/>
  <c r="E12" i="17"/>
  <c r="E13" i="12"/>
  <c r="E12" i="12" s="1"/>
  <c r="E13" i="31"/>
  <c r="E12" i="31" s="1"/>
  <c r="E11" i="7"/>
  <c r="D12" i="7"/>
  <c r="E13" i="9"/>
  <c r="E12" i="9" s="1"/>
  <c r="C13" i="9"/>
  <c r="E13" i="19"/>
  <c r="E12" i="19" s="1"/>
  <c r="E13" i="34"/>
  <c r="C13" i="21"/>
  <c r="C12" i="21" s="1"/>
  <c r="D11" i="25"/>
  <c r="E14" i="6"/>
  <c r="E16" i="6"/>
  <c r="E17" i="6"/>
  <c r="C22" i="9"/>
  <c r="D22" i="9" s="1"/>
  <c r="E22" i="9" s="1"/>
  <c r="C12" i="46"/>
  <c r="C12" i="34"/>
  <c r="D12" i="34" s="1"/>
  <c r="E12" i="34" s="1"/>
  <c r="C12" i="33"/>
  <c r="C12" i="32"/>
  <c r="C12" i="31"/>
  <c r="C12" i="30"/>
  <c r="C12" i="45"/>
  <c r="C12" i="28"/>
  <c r="C12" i="27"/>
  <c r="C12" i="24"/>
  <c r="C12" i="23"/>
  <c r="C12" i="26"/>
  <c r="C12" i="20"/>
  <c r="C12" i="17"/>
  <c r="C12" i="11"/>
  <c r="C12" i="12"/>
  <c r="C12" i="7"/>
  <c r="C12" i="6"/>
  <c r="D12" i="6" s="1"/>
  <c r="E12" i="6" s="1"/>
  <c r="C12" i="2"/>
  <c r="C12" i="9" l="1"/>
  <c r="E11" i="25"/>
  <c r="D14" i="24"/>
  <c r="E14" i="24" s="1"/>
  <c r="D16" i="24"/>
  <c r="E16" i="24" s="1"/>
  <c r="D18" i="24"/>
  <c r="E18" i="24" s="1"/>
  <c r="D24" i="24"/>
  <c r="E24" i="24" s="1"/>
  <c r="D27" i="24"/>
  <c r="E27" i="24" s="1"/>
  <c r="E31" i="24" l="1"/>
  <c r="E13" i="24" s="1"/>
  <c r="E12" i="24" s="1"/>
  <c r="D13" i="24"/>
  <c r="D12" i="24" s="1"/>
  <c r="E19" i="7"/>
  <c r="D14" i="22"/>
  <c r="E14" i="22" s="1"/>
  <c r="D16" i="22"/>
  <c r="E16" i="22" s="1"/>
  <c r="D18" i="22"/>
  <c r="E18" i="22" s="1"/>
  <c r="D24" i="22"/>
  <c r="E24" i="22" s="1"/>
  <c r="D27" i="22"/>
  <c r="E27" i="22" s="1"/>
  <c r="E31" i="22"/>
  <c r="E32" i="22"/>
  <c r="D14" i="20"/>
  <c r="E14" i="20" s="1"/>
  <c r="D16" i="20"/>
  <c r="E16" i="20" s="1"/>
  <c r="E17" i="20"/>
  <c r="D18" i="20"/>
  <c r="E18" i="20" s="1"/>
  <c r="E20" i="20"/>
  <c r="D24" i="20"/>
  <c r="E24" i="20" s="1"/>
  <c r="E26" i="20"/>
  <c r="D27" i="20"/>
  <c r="E27" i="20" s="1"/>
  <c r="E30" i="20"/>
  <c r="E31" i="20"/>
  <c r="D32" i="20"/>
  <c r="E32" i="20" s="1"/>
  <c r="D14" i="28"/>
  <c r="E14" i="28" s="1"/>
  <c r="D16" i="28"/>
  <c r="E16" i="28" s="1"/>
  <c r="D18" i="28"/>
  <c r="E18" i="28" s="1"/>
  <c r="D24" i="28"/>
  <c r="E24" i="28" s="1"/>
  <c r="D27" i="28"/>
  <c r="E27" i="28" s="1"/>
  <c r="D23" i="2"/>
  <c r="D24" i="2"/>
  <c r="D26" i="2"/>
  <c r="D27" i="2"/>
  <c r="D31" i="2"/>
  <c r="D33" i="2"/>
  <c r="D15" i="2"/>
  <c r="D13" i="2"/>
  <c r="D15" i="20" l="1"/>
  <c r="D29" i="20" s="1"/>
  <c r="E23" i="22"/>
  <c r="E15" i="22" s="1"/>
  <c r="E29" i="22" s="1"/>
  <c r="D15" i="22"/>
  <c r="D29" i="22" s="1"/>
  <c r="E15" i="20"/>
  <c r="E29" i="20" s="1"/>
  <c r="D15" i="28"/>
  <c r="D29" i="28" s="1"/>
  <c r="E23" i="28"/>
  <c r="E15" i="28" s="1"/>
  <c r="E29" i="28" s="1"/>
  <c r="D32" i="25"/>
  <c r="E17" i="25"/>
  <c r="D17" i="25"/>
  <c r="E15" i="2"/>
  <c r="D31" i="25"/>
  <c r="E31" i="2"/>
  <c r="D26" i="25"/>
  <c r="E26" i="2"/>
  <c r="E26" i="25" s="1"/>
  <c r="D23" i="25"/>
  <c r="E23" i="2"/>
  <c r="E23" i="25" s="1"/>
  <c r="D12" i="2"/>
  <c r="E13" i="2"/>
  <c r="E33" i="2"/>
  <c r="D27" i="25"/>
  <c r="E27" i="2"/>
  <c r="E27" i="25" s="1"/>
  <c r="D24" i="25"/>
  <c r="E24" i="2"/>
  <c r="E24" i="25" s="1"/>
  <c r="D18" i="25"/>
  <c r="D16" i="25"/>
  <c r="D14" i="25"/>
  <c r="C28" i="46"/>
  <c r="C28" i="34"/>
  <c r="C28" i="33"/>
  <c r="C28" i="32"/>
  <c r="D28" i="32" s="1"/>
  <c r="E28" i="32" s="1"/>
  <c r="C28" i="31"/>
  <c r="C25" i="31"/>
  <c r="C22" i="31"/>
  <c r="C19" i="31"/>
  <c r="C28" i="30"/>
  <c r="C25" i="30"/>
  <c r="D25" i="30" s="1"/>
  <c r="E25" i="30" s="1"/>
  <c r="C19" i="30"/>
  <c r="C28" i="45"/>
  <c r="D28" i="45" s="1"/>
  <c r="E28" i="45" s="1"/>
  <c r="C25" i="45"/>
  <c r="D25" i="45" s="1"/>
  <c r="E25" i="45" s="1"/>
  <c r="C19" i="45"/>
  <c r="D19" i="45" s="1"/>
  <c r="E19" i="45" s="1"/>
  <c r="C28" i="28"/>
  <c r="D28" i="28" s="1"/>
  <c r="E28" i="28" s="1"/>
  <c r="D25" i="28"/>
  <c r="E25" i="28" s="1"/>
  <c r="C19" i="28"/>
  <c r="D19" i="28" s="1"/>
  <c r="E19" i="28" s="1"/>
  <c r="C28" i="27"/>
  <c r="D28" i="27" s="1"/>
  <c r="E28" i="27" s="1"/>
  <c r="C25" i="27"/>
  <c r="D25" i="27" s="1"/>
  <c r="E25" i="27" s="1"/>
  <c r="C22" i="27"/>
  <c r="D22" i="27" s="1"/>
  <c r="E22" i="27" s="1"/>
  <c r="C19" i="27"/>
  <c r="D19" i="27" s="1"/>
  <c r="E19" i="27" s="1"/>
  <c r="C28" i="24"/>
  <c r="D28" i="24" s="1"/>
  <c r="E28" i="24" s="1"/>
  <c r="C25" i="24"/>
  <c r="D25" i="24" s="1"/>
  <c r="E25" i="24" s="1"/>
  <c r="C19" i="24"/>
  <c r="D19" i="24" s="1"/>
  <c r="E19" i="24" s="1"/>
  <c r="C28" i="23"/>
  <c r="D28" i="23" s="1"/>
  <c r="E28" i="23" s="1"/>
  <c r="C25" i="23"/>
  <c r="D25" i="23" s="1"/>
  <c r="E25" i="23" s="1"/>
  <c r="C19" i="23"/>
  <c r="D19" i="23" s="1"/>
  <c r="E19" i="23" s="1"/>
  <c r="C28" i="26"/>
  <c r="D28" i="26" s="1"/>
  <c r="E28" i="26" s="1"/>
  <c r="C25" i="26"/>
  <c r="D25" i="26" s="1"/>
  <c r="E25" i="26" s="1"/>
  <c r="C28" i="22"/>
  <c r="D28" i="22" s="1"/>
  <c r="E28" i="22" s="1"/>
  <c r="C25" i="22"/>
  <c r="D25" i="22" s="1"/>
  <c r="E25" i="22" s="1"/>
  <c r="C19" i="22"/>
  <c r="D19" i="22" s="1"/>
  <c r="E19" i="22" s="1"/>
  <c r="C28" i="21"/>
  <c r="D28" i="21" s="1"/>
  <c r="E28" i="21" s="1"/>
  <c r="C25" i="21"/>
  <c r="D25" i="21" s="1"/>
  <c r="E25" i="21" s="1"/>
  <c r="C19" i="21"/>
  <c r="D19" i="21" s="1"/>
  <c r="E19" i="21" s="1"/>
  <c r="C28" i="20"/>
  <c r="D28" i="20" s="1"/>
  <c r="E28" i="20" s="1"/>
  <c r="C25" i="20"/>
  <c r="D25" i="20" s="1"/>
  <c r="E25" i="20" s="1"/>
  <c r="C22" i="20"/>
  <c r="D22" i="20" s="1"/>
  <c r="E22" i="20" s="1"/>
  <c r="D21" i="20"/>
  <c r="E21" i="20" s="1"/>
  <c r="C19" i="20"/>
  <c r="D19" i="20" s="1"/>
  <c r="E19" i="20" s="1"/>
  <c r="C28" i="19"/>
  <c r="D28" i="19" s="1"/>
  <c r="E28" i="19" s="1"/>
  <c r="C25" i="19"/>
  <c r="D25" i="19" s="1"/>
  <c r="E25" i="19" s="1"/>
  <c r="C19" i="19"/>
  <c r="D19" i="19" s="1"/>
  <c r="E19" i="19" s="1"/>
  <c r="C21" i="25"/>
  <c r="C28" i="17"/>
  <c r="D28" i="17" s="1"/>
  <c r="E28" i="17" s="1"/>
  <c r="C25" i="17"/>
  <c r="D25" i="17" s="1"/>
  <c r="E25" i="17" s="1"/>
  <c r="C19" i="17"/>
  <c r="D19" i="17" s="1"/>
  <c r="E19" i="17" s="1"/>
  <c r="C28" i="12"/>
  <c r="D28" i="12" s="1"/>
  <c r="E28" i="12" s="1"/>
  <c r="C25" i="12"/>
  <c r="D25" i="12" s="1"/>
  <c r="E25" i="12" s="1"/>
  <c r="C22" i="12"/>
  <c r="D22" i="12" s="1"/>
  <c r="E22" i="12" s="1"/>
  <c r="C19" i="12"/>
  <c r="D19" i="12" s="1"/>
  <c r="E19" i="12" s="1"/>
  <c r="C28" i="11"/>
  <c r="D28" i="11" s="1"/>
  <c r="E28" i="11" s="1"/>
  <c r="C25" i="11"/>
  <c r="D25" i="11" s="1"/>
  <c r="E25" i="11" s="1"/>
  <c r="E20" i="11"/>
  <c r="E15" i="11" s="1"/>
  <c r="E29" i="11" s="1"/>
  <c r="C28" i="10"/>
  <c r="D28" i="10" s="1"/>
  <c r="E28" i="10" s="1"/>
  <c r="C25" i="10"/>
  <c r="D25" i="10" s="1"/>
  <c r="E25" i="10" s="1"/>
  <c r="C28" i="8"/>
  <c r="D28" i="8" s="1"/>
  <c r="E28" i="8" s="1"/>
  <c r="C25" i="8"/>
  <c r="D25" i="8" s="1"/>
  <c r="E25" i="8" s="1"/>
  <c r="C28" i="7"/>
  <c r="D28" i="7" s="1"/>
  <c r="C25" i="7"/>
  <c r="D25" i="7" s="1"/>
  <c r="E20" i="7"/>
  <c r="E15" i="7" s="1"/>
  <c r="E29" i="7" s="1"/>
  <c r="C28" i="6"/>
  <c r="D28" i="6" s="1"/>
  <c r="E28" i="6" s="1"/>
  <c r="C25" i="6"/>
  <c r="D25" i="6" s="1"/>
  <c r="E25" i="6" s="1"/>
  <c r="C19" i="6"/>
  <c r="D19" i="6" s="1"/>
  <c r="E19" i="6" s="1"/>
  <c r="C28" i="2"/>
  <c r="C25" i="2"/>
  <c r="D13" i="22" l="1"/>
  <c r="E13" i="22"/>
  <c r="E12" i="22" s="1"/>
  <c r="E13" i="7"/>
  <c r="E12" i="7" s="1"/>
  <c r="E13" i="11"/>
  <c r="E12" i="11" s="1"/>
  <c r="D13" i="20"/>
  <c r="D12" i="20" s="1"/>
  <c r="E13" i="28"/>
  <c r="E12" i="28" s="1"/>
  <c r="D13" i="28"/>
  <c r="D12" i="28" s="1"/>
  <c r="E14" i="25"/>
  <c r="E16" i="25"/>
  <c r="E18" i="25"/>
  <c r="E31" i="25"/>
  <c r="E32" i="25"/>
  <c r="D19" i="30"/>
  <c r="E19" i="30" s="1"/>
  <c r="D25" i="31"/>
  <c r="E25" i="31" s="1"/>
  <c r="D28" i="46"/>
  <c r="D28" i="2"/>
  <c r="D25" i="2"/>
  <c r="E12" i="2"/>
  <c r="C22" i="6"/>
  <c r="D22" i="6" s="1"/>
  <c r="E22" i="6" s="1"/>
  <c r="D20" i="6"/>
  <c r="E20" i="6" s="1"/>
  <c r="D30" i="2"/>
  <c r="C19" i="2"/>
  <c r="C19" i="7"/>
  <c r="D19" i="7" s="1"/>
  <c r="C19" i="8"/>
  <c r="D19" i="8" s="1"/>
  <c r="E19" i="8" s="1"/>
  <c r="C19" i="11"/>
  <c r="D19" i="11" s="1"/>
  <c r="E19" i="11" s="1"/>
  <c r="C22" i="17"/>
  <c r="D22" i="17" s="1"/>
  <c r="E22" i="17" s="1"/>
  <c r="C22" i="19"/>
  <c r="D22" i="19" s="1"/>
  <c r="E22" i="19" s="1"/>
  <c r="C22" i="21"/>
  <c r="D22" i="21" s="1"/>
  <c r="E22" i="21" s="1"/>
  <c r="C22" i="22"/>
  <c r="D22" i="22" s="1"/>
  <c r="E22" i="22" s="1"/>
  <c r="D21" i="22"/>
  <c r="E21" i="22" s="1"/>
  <c r="C22" i="26"/>
  <c r="D22" i="26" s="1"/>
  <c r="E22" i="26" s="1"/>
  <c r="C22" i="24"/>
  <c r="D22" i="24" s="1"/>
  <c r="E22" i="24" s="1"/>
  <c r="D21" i="24"/>
  <c r="E21" i="24" s="1"/>
  <c r="C22" i="45"/>
  <c r="D22" i="45" s="1"/>
  <c r="E22" i="45" s="1"/>
  <c r="C22" i="30"/>
  <c r="D22" i="30" s="1"/>
  <c r="E22" i="30" s="1"/>
  <c r="C22" i="32"/>
  <c r="D22" i="32" s="1"/>
  <c r="E22" i="32" s="1"/>
  <c r="C22" i="34"/>
  <c r="D20" i="2"/>
  <c r="D21" i="2"/>
  <c r="C19" i="10"/>
  <c r="D19" i="10" s="1"/>
  <c r="E19" i="10" s="1"/>
  <c r="C22" i="23"/>
  <c r="D22" i="23" s="1"/>
  <c r="E22" i="23" s="1"/>
  <c r="C22" i="28"/>
  <c r="D22" i="28" s="1"/>
  <c r="E22" i="28" s="1"/>
  <c r="D21" i="28"/>
  <c r="E21" i="28" s="1"/>
  <c r="C22" i="33"/>
  <c r="C22" i="46"/>
  <c r="C22" i="11"/>
  <c r="D22" i="11" s="1"/>
  <c r="E22" i="11" s="1"/>
  <c r="D22" i="10"/>
  <c r="E22" i="10" s="1"/>
  <c r="E22" i="7"/>
  <c r="C22" i="7"/>
  <c r="D22" i="7" s="1"/>
  <c r="E25" i="7"/>
  <c r="E28" i="7"/>
  <c r="C22" i="2"/>
  <c r="E28" i="46" l="1"/>
  <c r="C15" i="10"/>
  <c r="C29" i="10" s="1"/>
  <c r="D30" i="25"/>
  <c r="E30" i="2"/>
  <c r="D21" i="25"/>
  <c r="G18" i="25" s="1"/>
  <c r="E21" i="2"/>
  <c r="E21" i="25" s="1"/>
  <c r="D22" i="2"/>
  <c r="E20" i="8"/>
  <c r="C20" i="25"/>
  <c r="C22" i="25" s="1"/>
  <c r="D22" i="25" s="1"/>
  <c r="E22" i="25" s="1"/>
  <c r="C15" i="8"/>
  <c r="C29" i="8" s="1"/>
  <c r="E20" i="2"/>
  <c r="D19" i="2"/>
  <c r="E25" i="2"/>
  <c r="E28" i="2"/>
  <c r="C22" i="8"/>
  <c r="D22" i="8" s="1"/>
  <c r="E22" i="8" s="1"/>
  <c r="E15" i="8" l="1"/>
  <c r="E29" i="8" s="1"/>
  <c r="C34" i="8"/>
  <c r="C15" i="25"/>
  <c r="C13" i="10"/>
  <c r="E30" i="25"/>
  <c r="D20" i="25"/>
  <c r="E20" i="10"/>
  <c r="E15" i="10" s="1"/>
  <c r="E29" i="10" s="1"/>
  <c r="E22" i="2"/>
  <c r="E19" i="2"/>
  <c r="G15" i="25" l="1"/>
  <c r="C29" i="25"/>
  <c r="E20" i="25"/>
  <c r="C13" i="8"/>
  <c r="C12" i="8" s="1"/>
  <c r="C34" i="10"/>
  <c r="C12" i="10"/>
  <c r="E13" i="8"/>
  <c r="E12" i="8" s="1"/>
  <c r="D13" i="8"/>
  <c r="D12" i="8" s="1"/>
  <c r="E13" i="10"/>
  <c r="E12" i="10" s="1"/>
  <c r="E15" i="25"/>
  <c r="E29" i="25" s="1"/>
  <c r="D15" i="25"/>
  <c r="D29" i="25" s="1"/>
  <c r="E33" i="20"/>
  <c r="E13" i="20" s="1"/>
  <c r="E12" i="20" s="1"/>
  <c r="C13" i="25" l="1"/>
  <c r="G29" i="25"/>
  <c r="C34" i="25"/>
  <c r="D33" i="25" l="1"/>
  <c r="D34" i="25" s="1"/>
  <c r="E33" i="25"/>
  <c r="E34" i="25" s="1"/>
  <c r="C12" i="22"/>
  <c r="C12" i="25" l="1"/>
  <c r="G13" i="25"/>
  <c r="D12" i="22"/>
  <c r="D13" i="25"/>
  <c r="D12" i="25" s="1"/>
  <c r="E13" i="25" l="1"/>
  <c r="E12" i="25" s="1"/>
  <c r="F30" i="12"/>
</calcChain>
</file>

<file path=xl/sharedStrings.xml><?xml version="1.0" encoding="utf-8"?>
<sst xmlns="http://schemas.openxmlformats.org/spreadsheetml/2006/main" count="1552" uniqueCount="67">
  <si>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</si>
  <si>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</si>
  <si>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</si>
  <si>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</si>
  <si>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</si>
  <si>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</si>
  <si>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</si>
  <si>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</si>
  <si>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</si>
  <si>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</si>
  <si>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</si>
  <si>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</si>
  <si>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</si>
  <si>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</si>
  <si>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</si>
  <si>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</si>
  <si>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</si>
  <si>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</si>
  <si>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</si>
  <si>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</si>
  <si>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</si>
  <si>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</si>
  <si>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</si>
  <si>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</si>
  <si>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</si>
  <si>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</si>
  <si>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</si>
  <si>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</si>
  <si>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СВОД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</si>
  <si>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</si>
  <si>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</si>
  <si>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</si>
  <si>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</si>
  <si>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ГУ "Средняя школа №1 города Степняк отдела образования Района Биржан сал"</t>
  </si>
  <si>
    <t>ГУ "Средняя школа №2 им. Абая отдела образования района Биржан сал"</t>
  </si>
  <si>
    <t>ГУ "Баймурзинская основная школа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</si>
  <si>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</si>
  <si>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средний расход на 1-го обучающегося В ГОД</t>
  </si>
  <si>
    <t>2020 год</t>
  </si>
  <si>
    <t>по состоянию на "1 " мая 2020 г.</t>
  </si>
  <si>
    <t>КГУ «Начальная школа села Актас отдела образования по району Биржан сал управления образования Акмолинской области»;</t>
  </si>
  <si>
    <t>КГУ «Начальная школа села Жукей отдела образования по району Биржан сал управления образования Акмолинской области»;</t>
  </si>
  <si>
    <t>КГУ "Каратальская начальня школа отдела образования района Биржан сал"</t>
  </si>
  <si>
    <t>КГУ учреждение «Основная средняя школа села Краснофлотское отдела образования по району Биржан сал управления образования Акмолинской области»;</t>
  </si>
  <si>
    <t>КГУ «Основная средняя школа села Алга отдела образования по району Биржан сал управления образования Акмолинской области»;</t>
  </si>
  <si>
    <t>КГУ«Основная средняя школа села Яблоновка отдела образования по району Биржан сал управления образования Акмолинской области»;</t>
  </si>
  <si>
    <t>КГУ«Основная средняя школа села Кызылуюм отдела образования по району Биржан сал управления образования Акмолинской области»;</t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</si>
  <si>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</si>
  <si>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КГУ учреждение «Основная средняя школа села Аксу отдела образования по району Биржан сал управления образования Акмолинской области»;</t>
  </si>
  <si>
    <t>КГУ«Основная средняя школа села Макпал отдела образования по району Биржан сал управления образования Акмолинской области»;</t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</si>
  <si>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</si>
  <si>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КГУ«Основная средняя школа села  Мамай отдела образования по району Биржан сал управления образования Акмолинской области»;</t>
  </si>
  <si>
    <t>КГУ «Общеобразовательная школа села Кенащи отдела образования по району Биржан сал управления образования Акмолинской области»;</t>
  </si>
  <si>
    <t>КГУ «Общеобразовательная школа  села Бирсуат отдела образования по району Биржан сал управления образования Акмолинской области»;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</si>
  <si>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</si>
  <si>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КГУ «Общеобразовательная школа села Буланды отдела образования по району Биржан сал управления образования Акмолинской области»;</t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</si>
  <si>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</si>
  <si>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КГУ «Общеобразовательная школа имени Шарапи Альжанова села Сауле отдела образования по району Биржан сал управления образования Акмолинской области»;</t>
  </si>
  <si>
    <t>КГУ«Общеобразовательная школа имени Рамазана Елебаева села Кудукагаш отдела образования по району Биржан сал управления образования Акмолинской области»;</t>
  </si>
  <si>
    <t>КГУ«Общеобразовательная школа села Тасшалкар отдела образования по району Биржан сал управления образования Акмолинской области»;</t>
  </si>
  <si>
    <t>КГУ «Общеобразовательная школа села Ангал батыр отдела образования по району Биржан сал управления образования Акмолинской области»;</t>
  </si>
  <si>
    <t>КГУ«Общеобразовательная школа села Андыкожа батыр отдела образования по району Биржан сал управления образования Акмолинской области»;</t>
  </si>
  <si>
    <t>КГУ «Общеобразовательная школа села Макинка отдела образования по району Биржан сал управления образования Акмолинской области»;</t>
  </si>
  <si>
    <t>КГУ«Общеобразовательная школа села Ульги отдела образования по району Биржан сал управления образования Акмолинской области»;</t>
  </si>
  <si>
    <t>по состоянию на "1 "апреля 2023 г.</t>
  </si>
  <si>
    <t>2023 год</t>
  </si>
  <si>
    <t>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</si>
</sst>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4" fillId="2" borderId="2" xfId="0" applyFont="1" applyFill="1" applyBorder="1"/>
    <xf numFmtId="0" fontId="5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wrapText="1"/>
    </xf>
    <xf numFmtId="164" fontId="2" fillId="2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" fontId="2" fillId="0" borderId="0" xfId="0" applyNumberFormat="1" applyFont="1"/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3" borderId="0" xfId="0" applyFont="1" applyFill="1"/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3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2" fillId="4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/>
    <xf numFmtId="2" fontId="2" fillId="2" borderId="2" xfId="0" applyNumberFormat="1" applyFont="1" applyFill="1" applyBorder="1" applyAlignment="1">
      <alignment horizontal="center"/>
    </xf>
    <xf numFmtId="165" fontId="2" fillId="0" borderId="0" xfId="0" applyNumberFormat="1" applyFont="1"/>
    <xf numFmtId="1" fontId="1" fillId="5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1" fillId="6" borderId="2" xfId="0" applyFont="1" applyFill="1" applyBorder="1"/>
    <xf numFmtId="0" fontId="5" fillId="6" borderId="2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/>
    </xf>
    <xf numFmtId="164" fontId="1" fillId="2" borderId="0" xfId="0" applyNumberFormat="1" applyFont="1" applyFill="1"/>
    <xf numFmtId="2" fontId="1" fillId="2" borderId="0" xfId="0" applyNumberFormat="1" applyFont="1" applyFill="1"/>
    <xf numFmtId="0" fontId="1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/>
    </xf>
    <xf numFmtId="0" fontId="1" fillId="7" borderId="2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5" fontId="1" fillId="7" borderId="2" xfId="1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2" fillId="3" borderId="0" xfId="0" applyNumberFormat="1" applyFont="1" applyFill="1"/>
    <xf numFmtId="0" fontId="1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165" fontId="1" fillId="3" borderId="2" xfId="1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abSelected="1" view="pageBreakPreview" topLeftCell="A3" zoomScale="60" zoomScaleNormal="100" workbookViewId="0">
      <selection activeCell="B3" sqref="A3:B3"/>
    </sheetView>
  </sheetViews>
  <sheetFormatPr defaultColWidth="9.140625" defaultRowHeight="20.25" x14ac:dyDescent="0.3"/>
  <cols>
    <col min="1" max="1" width="71.140625" style="2" customWidth="1"/>
    <col min="2" max="2" width="14.140625" style="3" customWidth="1"/>
    <col min="3" max="3" width="18.7109375" style="34" customWidth="1"/>
    <col min="4" max="4" width="16" style="34" customWidth="1"/>
    <col min="5" max="5" width="20.42578125" style="34" customWidth="1"/>
    <col min="6" max="6" width="15.42578125" style="89" hidden="1" customWidth="1"/>
    <col min="7" max="7" width="15" style="2" hidden="1" customWidth="1"/>
    <col min="8" max="8" width="12" style="2" customWidth="1"/>
    <col min="9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  <c r="F1" s="88"/>
    </row>
    <row r="2" spans="1:7" x14ac:dyDescent="0.3">
      <c r="A2" s="98" t="s">
        <v>64</v>
      </c>
      <c r="B2" s="98"/>
      <c r="C2" s="98"/>
      <c r="D2" s="98"/>
      <c r="E2" s="98"/>
      <c r="F2" s="88"/>
    </row>
    <row r="3" spans="1:7" x14ac:dyDescent="0.3">
      <c r="A3" s="1"/>
    </row>
    <row r="4" spans="1:7" x14ac:dyDescent="0.3">
      <c r="A4" s="99" t="s">
        <v>28</v>
      </c>
      <c r="B4" s="99"/>
      <c r="C4" s="99"/>
      <c r="D4" s="99"/>
      <c r="E4" s="99"/>
      <c r="F4" s="90"/>
    </row>
    <row r="5" spans="1:7" ht="15.75" customHeight="1" x14ac:dyDescent="0.3">
      <c r="A5" s="100" t="s">
        <v>16</v>
      </c>
      <c r="B5" s="100"/>
      <c r="C5" s="100"/>
      <c r="D5" s="100"/>
      <c r="E5" s="100"/>
      <c r="F5" s="91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  <c r="F9" s="92"/>
    </row>
    <row r="10" spans="1:7" ht="40.5" x14ac:dyDescent="0.3">
      <c r="A10" s="101"/>
      <c r="B10" s="102"/>
      <c r="C10" s="35" t="s">
        <v>19</v>
      </c>
      <c r="D10" s="35" t="s">
        <v>20</v>
      </c>
      <c r="E10" s="36" t="s">
        <v>14</v>
      </c>
      <c r="F10" s="93" t="s">
        <v>19</v>
      </c>
    </row>
    <row r="11" spans="1:7" x14ac:dyDescent="0.3">
      <c r="A11" s="5" t="s">
        <v>21</v>
      </c>
      <c r="B11" s="6" t="s">
        <v>10</v>
      </c>
      <c r="C11" s="50">
        <f>'СШ №1'!C11+'СШ №2'!C11+'Макинская СШ'!C11+'Казгородокска СШ '!C11+'Донская СШ'!C11+'Амангельдинская СШ'!C11+'Невская СШ'!C11+'Саулинская СШ'!C11+'Енбекшильдерская СШ'!C11+'Буландинская СШ'!C11+'Когамская СШ'!C11+'Бирсуатская СШ'!C11+'Кенащинская СШ'!C11+'Мамайская ОШ'!C11+'Заураловская ОШ'!C11+'Макпальская ОШ'!C11+'Баймурзинская ОШ'!C11+'Советская ОШ'!C11+'Заозерновская ОШ'!C11+'Кызыл-Уюмская ОШ'!C11+'Яблоновская ОШ'!C11+'Алгинская ОШ'!C11+'Краснофлотская ОШ'!C11+'Кудку агашСШ'!C11+'Каратальская НШ'!C11+'Джукейская НШ'!C11+'Трудовая НШ'!C11</f>
        <v>1659</v>
      </c>
      <c r="D11" s="50">
        <f>'СШ №1'!D11+'СШ №2'!D11+'Макинская СШ'!D11+'Казгородокска СШ '!D11+'Донская СШ'!D11+'Амангельдинская СШ'!D11+'Невская СШ'!D11+'Саулинская СШ'!D11+'Енбекшильдерская СШ'!D11+'Буландинская СШ'!D11+'Когамская СШ'!D11+'Бирсуатская СШ'!D11+'Кенащинская СШ'!D11+'Мамайская ОШ'!D11+'Заураловская ОШ'!D11+'Макпальская ОШ'!D11+'Баймурзинская ОШ'!D11+'Советская ОШ'!D11+'Заозерновская ОШ'!D11+'Кызыл-Уюмская ОШ'!D11+'Яблоновская ОШ'!D11+'Алгинская ОШ'!D11+'Краснофлотская ОШ'!D11+'Кудку агашСШ'!D11+'Каратальская НШ'!D11+'Джукейская НШ'!D11+'Трудовая НШ'!D11</f>
        <v>1659</v>
      </c>
      <c r="E11" s="50">
        <f>'СШ №1'!E11+'СШ №2'!E11+'Макинская СШ'!E11+'Казгородокска СШ '!E11+'Донская СШ'!E11+'Амангельдинская СШ'!E11+'Невская СШ'!E11+'Саулинская СШ'!E11+'Енбекшильдерская СШ'!E11+'Буландинская СШ'!E11+'Когамская СШ'!E11+'Бирсуатская СШ'!E11+'Кенащинская СШ'!E11+'Мамайская ОШ'!E11+'Заураловская ОШ'!E11+'Макпальская ОШ'!E11+'Баймурзинская ОШ'!E11+'Советская ОШ'!E11+'Заозерновская ОШ'!E11+'Кызыл-Уюмская ОШ'!E11+'Яблоновская ОШ'!E11+'Алгинская ОШ'!E11+'Краснофлотская ОШ'!E11+'Кудку агашСШ'!E11+'Каратальская НШ'!E11+'Джукейская НШ'!E11+'Трудовая НШ'!E11</f>
        <v>1659</v>
      </c>
      <c r="F11" s="50">
        <v>1659</v>
      </c>
    </row>
    <row r="12" spans="1:7" ht="25.5" x14ac:dyDescent="0.3">
      <c r="A12" s="9" t="s">
        <v>24</v>
      </c>
      <c r="B12" s="6" t="s">
        <v>2</v>
      </c>
      <c r="C12" s="17">
        <f t="shared" ref="C12:E12" si="0">(C13-C32)/C11</f>
        <v>2047.2527679987945</v>
      </c>
      <c r="D12" s="17">
        <f t="shared" si="0"/>
        <v>501.84619380801684</v>
      </c>
      <c r="E12" s="17">
        <f t="shared" si="0"/>
        <v>501.84619380801684</v>
      </c>
      <c r="F12" s="94">
        <f t="shared" ref="F12" si="1">(F13-F32)/F11</f>
        <v>2043.3074141048824</v>
      </c>
    </row>
    <row r="13" spans="1:7" ht="25.5" x14ac:dyDescent="0.3">
      <c r="A13" s="5" t="s">
        <v>11</v>
      </c>
      <c r="B13" s="6" t="s">
        <v>2</v>
      </c>
      <c r="C13" s="59">
        <f>'Трудовая НШ'!C13+'Джукейская НШ'!C13+'Каратальская НШ'!C13+'Краснофлотская ОШ'!C13+'Алгинская ОШ'!C13+'Яблоновская ОШ'!C13+'Кызыл-Уюмская ОШ'!C13+'Заозерновская ОШ'!C13+'Советская ОШ'!C13+'Баймурзинская ОШ'!C13+'Макпальская ОШ'!C13+'Заураловская ОШ'!C13+'Мамайская ОШ'!C13+'Кенащинская СШ'!C13+'Бирсуатская СШ'!C13+'Когамская СШ'!C13+'Буландинская СШ'!C13+'Енбекшильдерская СШ'!C13+'Саулинская СШ'!C13+'Кудку агашСШ'!C13+'Невская СШ'!C13+'Амангельдинская СШ'!C13+'Донская СШ'!C13+'Макинская СШ'!C13+'Казгородокска СШ '!C13</f>
        <v>3396392.3421100001</v>
      </c>
      <c r="D13" s="59">
        <f>'СШ №1'!D13+'СШ №2'!D13+'Макинская СШ'!D13+'Казгородокска СШ '!D13+'Донская СШ'!D13+'Амангельдинская СШ'!D13+'Невская СШ'!D13+'Саулинская СШ'!D13+'Енбекшильдерская СШ'!D13+'Буландинская СШ'!D13+'Когамская СШ'!D13+'Бирсуатская СШ'!D13+'Кенащинская СШ'!D13+'Мамайская ОШ'!D13+'Заураловская ОШ'!D13+'Макпальская ОШ'!D13+'Баймурзинская ОШ'!D13+'Советская ОШ'!D13+'Заозерновская ОШ'!D13+'Кызыл-Уюмская ОШ'!D13+'Яблоновская ОШ'!D13+'Алгинская ОШ'!D13+'Краснофлотская ОШ'!D13+'Кудку агашСШ'!D13+'Каратальская НШ'!D13+'Джукейская НШ'!D13+'Трудовая НШ'!D13</f>
        <v>832562.8355274999</v>
      </c>
      <c r="E13" s="59">
        <f>'СШ №1'!E13+'СШ №2'!E13+'Макинская СШ'!E13+'Казгородокска СШ '!E13+'Донская СШ'!E13+'Амангельдинская СШ'!E13+'Невская СШ'!E13+'Саулинская СШ'!E13+'Енбекшильдерская СШ'!E13+'Буландинская СШ'!E13+'Когамская СШ'!E13+'Бирсуатская СШ'!E13+'Кенащинская СШ'!E13+'Мамайская ОШ'!E13+'Заураловская ОШ'!E13+'Макпальская ОШ'!E13+'Баймурзинская ОШ'!E13+'Советская ОШ'!E13+'Заозерновская ОШ'!E13+'Кызыл-Уюмская ОШ'!E13+'Яблоновская ОШ'!E13+'Алгинская ОШ'!E13+'Краснофлотская ОШ'!E13+'Кудку агашСШ'!E13+'Каратальская НШ'!E13+'Джукейская НШ'!E13+'Трудовая НШ'!E13</f>
        <v>832562.8355274999</v>
      </c>
      <c r="F13" s="95">
        <f>F15+F29+F30+F31+F32+F33</f>
        <v>3389847</v>
      </c>
      <c r="G13" s="72">
        <f>C13-F13</f>
        <v>6545.3421100000851</v>
      </c>
    </row>
    <row r="14" spans="1:7" x14ac:dyDescent="0.3">
      <c r="A14" s="7" t="s">
        <v>0</v>
      </c>
      <c r="B14" s="8"/>
      <c r="C14" s="37">
        <f>'СШ №1'!C14+'СШ №2'!C14+'Макинская СШ'!C14+'Казгородокска СШ '!C14+'Донская СШ'!C14+'Амангельдинская СШ'!C14+'Невская СШ'!C14+'Саулинская СШ'!C14+'Енбекшильдерская СШ'!C14+'Буландинская СШ'!C14+'Когамская СШ'!C14+'Бирсуатская СШ'!C14+'Кенащинская СШ'!C14+'Мамайская ОШ'!C14+'Заураловская ОШ'!C14+'Макпальская ОШ'!C14+'Баймурзинская ОШ'!C14+'Советская ОШ'!C14+'Заозерновская ОШ'!C14+'Кызыл-Уюмская ОШ'!C14+'Яблоновская ОШ'!C14+'Алгинская ОШ'!C14+'Краснофлотская ОШ'!C14+'Кудку агашСШ'!C14+'Каратальская НШ'!C14+'Джукейская НШ'!C14+'Трудовая НШ'!C14</f>
        <v>0</v>
      </c>
      <c r="D14" s="37">
        <f>'СШ №1'!D14+'СШ №2'!D14+'Макинская СШ'!D14+'Казгородокска СШ '!D14+'Донская СШ'!D14+'Амангельдинская СШ'!D14+'Невская СШ'!D14+'Саулинская СШ'!D14+'Енбекшильдерская СШ'!D14+'Буландинская СШ'!D14+'Когамская СШ'!D14+'Бирсуатская СШ'!D14+'Кенащинская СШ'!D14+'Мамайская ОШ'!D14+'Заураловская ОШ'!D14+'Макпальская ОШ'!D14+'Баймурзинская ОШ'!D14+'Советская ОШ'!D14+'Заозерновская ОШ'!D14+'Кызыл-Уюмская ОШ'!D14+'Яблоновская ОШ'!D14+'Алгинская ОШ'!D14+'Краснофлотская ОШ'!D14+'Кудку агашСШ'!D14+'Каратальская НШ'!D14+'Джукейская НШ'!D14+'Трудовая НШ'!D14</f>
        <v>0</v>
      </c>
      <c r="E14" s="37">
        <f>'СШ №1'!E14+'СШ №2'!E14+'Макинская СШ'!E14+'Казгородокска СШ '!E14+'Донская СШ'!E14+'Амангельдинская СШ'!E14+'Невская СШ'!E14+'Саулинская СШ'!E14+'Енбекшильдерская СШ'!E14+'Буландинская СШ'!E14+'Когамская СШ'!E14+'Бирсуатская СШ'!E14+'Кенащинская СШ'!E14+'Мамайская ОШ'!E14+'Заураловская ОШ'!E14+'Макпальская ОШ'!E14+'Баймурзинская ОШ'!E14+'Советская ОШ'!E14+'Заозерновская ОШ'!E14+'Кызыл-Уюмская ОШ'!E14+'Яблоновская ОШ'!E14+'Алгинская ОШ'!E14+'Краснофлотская ОШ'!E14+'Кудку агашСШ'!E14+'Каратальская НШ'!E14+'Джукейская НШ'!E14+'Трудовая НШ'!E14</f>
        <v>0</v>
      </c>
      <c r="F14" s="96">
        <f>'СШ №1'!F14+'СШ №2'!F14+'Макинская СШ'!F14+'Казгородокска СШ '!F14+'Донская СШ'!F14+'Амангельдинская СШ'!F14+'Невская СШ'!F14+'Саулинская СШ'!F14+'Енбекшильдерская СШ'!F14+'Буландинская СШ'!F14+'Когамская СШ'!F14+'Бирсуатская СШ'!F14+'Кенащинская СШ'!F14+'Мамайская ОШ'!F14+'Заураловская ОШ'!F14+'Макпальская ОШ'!F14+'Баймурзинская ОШ'!F14+'Советская ОШ'!F14+'Заозерновская ОШ'!F14+'Кызыл-Уюмская ОШ'!F14+'Яблоновская ОШ'!F14+'Алгинская ОШ'!F14+'Краснофлотская ОШ'!F14+'Кудку агашСШ'!F14+'Каратальская НШ'!F14+'Джукейская НШ'!F14+'Трудовая НШ'!F14</f>
        <v>0</v>
      </c>
    </row>
    <row r="15" spans="1:7" ht="25.5" x14ac:dyDescent="0.3">
      <c r="A15" s="84" t="s">
        <v>12</v>
      </c>
      <c r="B15" s="85" t="s">
        <v>2</v>
      </c>
      <c r="C15" s="86">
        <f>'Трудовая НШ'!C15+'Джукейская НШ'!C15+'Каратальская НШ'!C15+'Краснофлотская ОШ'!C15+'Алгинская ОШ'!C15+'Яблоновская ОШ'!C15+'Кызыл-Уюмская ОШ'!C15+'Заозерновская ОШ'!C15+'Советская ОШ'!C15+'Баймурзинская ОШ'!C15+'Макпальская ОШ'!C15+'Заураловская ОШ'!C15+'Мамайская ОШ'!C15+'Кенащинская СШ'!C15+'Бирсуатская СШ'!C15+'Когамская СШ'!C15+'Буландинская СШ'!C15+'Енбекшильдерская СШ'!C15+'Саулинская СШ'!C15+'Кудку агашСШ'!C15+'Невская СШ'!C15+'Амангельдинская СШ'!C15+'Донская СШ'!C15+'Макинская СШ'!C15+'Казгородокска СШ '!C15</f>
        <v>2755081.6</v>
      </c>
      <c r="D15" s="86">
        <f>'СШ №1'!D15+'СШ №2'!D15+'Макинская СШ'!D15+'Казгородокска СШ '!D15+'Донская СШ'!D15+'Амангельдинская СШ'!D15+'Невская СШ'!D15+'Саулинская СШ'!D15+'Енбекшильдерская СШ'!D15+'Буландинская СШ'!D15+'Когамская СШ'!D15+'Бирсуатская СШ'!D15+'Кенащинская СШ'!D15+'Мамайская ОШ'!D15+'Заураловская ОШ'!D15+'Макпальская ОШ'!D15+'Баймурзинская ОШ'!D15+'Советская ОШ'!D15+'Заозерновская ОШ'!D15+'Кызыл-Уюмская ОШ'!D15+'Яблоновская ОШ'!D15+'Алгинская ОШ'!D15+'Краснофлотская ОШ'!D15+'Кудку агашСШ'!D15+'Каратальская НШ'!D15+'Джукейская НШ'!D15+'Трудовая НШ'!D15</f>
        <v>688770.40000000014</v>
      </c>
      <c r="E15" s="86">
        <f>'СШ №1'!E15+'СШ №2'!E15+'Макинская СШ'!E15+'Казгородокска СШ '!E15+'Донская СШ'!E15+'Амангельдинская СШ'!E15+'Невская СШ'!E15+'Саулинская СШ'!E15+'Енбекшильдерская СШ'!E15+'Буландинская СШ'!E15+'Когамская СШ'!E15+'Бирсуатская СШ'!E15+'Кенащинская СШ'!E15+'Мамайская ОШ'!E15+'Заураловская ОШ'!E15+'Макпальская ОШ'!E15+'Баймурзинская ОШ'!E15+'Советская ОШ'!E15+'Заозерновская ОШ'!E15+'Кызыл-Уюмская ОШ'!E15+'Яблоновская ОШ'!E15+'Алгинская ОШ'!E15+'Краснофлотская ОШ'!E15+'Кудку агашСШ'!E15+'Каратальская НШ'!E15+'Джукейская НШ'!E15+'Трудовая НШ'!E15</f>
        <v>688770.40000000014</v>
      </c>
      <c r="F15" s="95">
        <v>2755188</v>
      </c>
      <c r="G15" s="72">
        <f>C15-F15</f>
        <v>-106.39999999990687</v>
      </c>
    </row>
    <row r="16" spans="1:7" x14ac:dyDescent="0.3">
      <c r="A16" s="7" t="s">
        <v>1</v>
      </c>
      <c r="B16" s="8"/>
      <c r="C16" s="37">
        <f>'СШ №1'!C16+'СШ №2'!C16+'Макинская СШ'!C16+'Казгородокска СШ '!C16+'Донская СШ'!C16+'Амангельдинская СШ'!C16+'Невская СШ'!C16+'Саулинская СШ'!C16+'Енбекшильдерская СШ'!C16+'Буландинская СШ'!C16+'Когамская СШ'!C16+'Бирсуатская СШ'!C16+'Кенащинская СШ'!C16+'Мамайская ОШ'!C16+'Заураловская ОШ'!C16+'Макпальская ОШ'!C16+'Баймурзинская ОШ'!C16+'Советская ОШ'!C16+'Заозерновская ОШ'!C16+'Кызыл-Уюмская ОШ'!C16+'Яблоновская ОШ'!C16+'Алгинская ОШ'!C16+'Краснофлотская ОШ'!C16+'Кудку агашСШ'!C16+'Каратальская НШ'!C16+'Джукейская НШ'!C16+'Трудовая НШ'!C16</f>
        <v>0</v>
      </c>
      <c r="D16" s="37">
        <f>'СШ №1'!D16+'СШ №2'!D16+'Макинская СШ'!D16+'Казгородокска СШ '!D16+'Донская СШ'!D16+'Амангельдинская СШ'!D16+'Невская СШ'!D16+'Саулинская СШ'!D16+'Енбекшильдерская СШ'!D16+'Буландинская СШ'!D16+'Когамская СШ'!D16+'Бирсуатская СШ'!D16+'Кенащинская СШ'!D16+'Мамайская ОШ'!D16+'Заураловская ОШ'!D16+'Макпальская ОШ'!D16+'Баймурзинская ОШ'!D16+'Советская ОШ'!D16+'Заозерновская ОШ'!D16+'Кызыл-Уюмская ОШ'!D16+'Яблоновская ОШ'!D16+'Алгинская ОШ'!D16+'Краснофлотская ОШ'!D16+'Кудку агашСШ'!D16+'Каратальская НШ'!D16+'Джукейская НШ'!D16+'Трудовая НШ'!D16</f>
        <v>0</v>
      </c>
      <c r="E16" s="37">
        <f>'СШ №1'!E16+'СШ №2'!E16+'Макинская СШ'!E16+'Казгородокска СШ '!E16+'Донская СШ'!E16+'Амангельдинская СШ'!E16+'Невская СШ'!E16+'Саулинская СШ'!E16+'Енбекшильдерская СШ'!E16+'Буландинская СШ'!E16+'Когамская СШ'!E16+'Бирсуатская СШ'!E16+'Кенащинская СШ'!E16+'Мамайская ОШ'!E16+'Заураловская ОШ'!E16+'Макпальская ОШ'!E16+'Баймурзинская ОШ'!E16+'Советская ОШ'!E16+'Заозерновская ОШ'!E16+'Кызыл-Уюмская ОШ'!E16+'Яблоновская ОШ'!E16+'Алгинская ОШ'!E16+'Краснофлотская ОШ'!E16+'Кудку агашСШ'!E16+'Каратальская НШ'!E16+'Джукейская НШ'!E16+'Трудовая НШ'!E16</f>
        <v>0</v>
      </c>
      <c r="F16" s="96">
        <f>'СШ №1'!F16+'СШ №2'!F16+'Макинская СШ'!F16+'Казгородокска СШ '!F16+'Донская СШ'!F16+'Амангельдинская СШ'!F16+'Невская СШ'!F16+'Саулинская СШ'!F16+'Енбекшильдерская СШ'!F16+'Буландинская СШ'!F16+'Когамская СШ'!F16+'Бирсуатская СШ'!F16+'Кенащинская СШ'!F16+'Мамайская ОШ'!F16+'Заураловская ОШ'!F16+'Макпальская ОШ'!F16+'Баймурзинская ОШ'!F16+'Советская ОШ'!F16+'Заозерновская ОШ'!F16+'Кызыл-Уюмская ОШ'!F16+'Яблоновская ОШ'!F16+'Алгинская ОШ'!F16+'Краснофлотская ОШ'!F16+'Кудку агашСШ'!F16+'Каратальская НШ'!F16+'Джукейская НШ'!F16+'Трудовая НШ'!F16</f>
        <v>0</v>
      </c>
      <c r="G16" s="72">
        <f t="shared" ref="G16:G33" si="2">C16-F16</f>
        <v>0</v>
      </c>
    </row>
    <row r="17" spans="1:7" ht="25.5" x14ac:dyDescent="0.3">
      <c r="A17" s="5" t="s">
        <v>13</v>
      </c>
      <c r="B17" s="52" t="s">
        <v>2</v>
      </c>
      <c r="C17" s="46">
        <f>'СШ №1'!C17+'СШ №2'!C17+'Макинская СШ'!C17+'Казгородокска СШ '!C17+'Донская СШ'!C17+'Амангельдинская СШ'!C17+'Невская СШ'!C17+'Саулинская СШ'!C17+'Енбекшильдерская СШ'!C17+'Буландинская СШ'!C17+'Когамская СШ'!C17+'Бирсуатская СШ'!C17+'Кенащинская СШ'!C17+'Мамайская ОШ'!C17+'Заураловская ОШ'!C17+'Макпальская ОШ'!C17+'Баймурзинская ОШ'!C17+'Советская ОШ'!C17+'Заозерновская ОШ'!C17+'Кызыл-Уюмская ОШ'!C17+'Яблоновская ОШ'!C17+'Алгинская ОШ'!C17+'Краснофлотская ОШ'!C17+'Кудку агашСШ'!C17+'Каратальская НШ'!C17+'Джукейская НШ'!C17+'Трудовая НШ'!C17</f>
        <v>266999.60000000009</v>
      </c>
      <c r="D17" s="46">
        <f>'СШ №1'!D17+'СШ №2'!D17+'Макинская СШ'!D17+'Казгородокска СШ '!D17+'Донская СШ'!D17+'Амангельдинская СШ'!D17+'Невская СШ'!D17+'Саулинская СШ'!D17+'Енбекшильдерская СШ'!D17+'Буландинская СШ'!D17+'Когамская СШ'!D17+'Бирсуатская СШ'!D17+'Кенащинская СШ'!D17+'Мамайская ОШ'!D17+'Заураловская ОШ'!D17+'Макпальская ОШ'!D17+'Баймурзинская ОШ'!D17+'Советская ОШ'!D17+'Заозерновская ОШ'!D17+'Кызыл-Уюмская ОШ'!D17+'Яблоновская ОШ'!D17+'Алгинская ОШ'!D17+'Краснофлотская ОШ'!D17+'Кудку агашСШ'!D17+'Каратальская НШ'!D17+'Джукейская НШ'!D17+'Трудовая НШ'!D17</f>
        <v>72249.900000000023</v>
      </c>
      <c r="E17" s="46">
        <f>'СШ №1'!E17+'СШ №2'!E17+'Макинская СШ'!E17+'Казгородокска СШ '!E17+'Донская СШ'!E17+'Амангельдинская СШ'!E17+'Невская СШ'!E17+'Саулинская СШ'!E17+'Енбекшильдерская СШ'!E17+'Буландинская СШ'!E17+'Когамская СШ'!E17+'Бирсуатская СШ'!E17+'Кенащинская СШ'!E17+'Мамайская ОШ'!E17+'Заураловская ОШ'!E17+'Макпальская ОШ'!E17+'Баймурзинская ОШ'!E17+'Советская ОШ'!E17+'Заозерновская ОШ'!E17+'Кызыл-Уюмская ОШ'!E17+'Яблоновская ОШ'!E17+'Алгинская ОШ'!E17+'Краснофлотская ОШ'!E17+'Кудку агашСШ'!E17+'Каратальская НШ'!E17+'Джукейская НШ'!E17+'Трудовая НШ'!E17</f>
        <v>72249.900000000023</v>
      </c>
      <c r="F17" s="50">
        <f>'СШ №1'!F17+'СШ №2'!F17+'Макинская СШ'!F17+'Казгородокска СШ '!F17+'Донская СШ'!F17+'Амангельдинская СШ'!F17+'Невская СШ'!F17+'Саулинская СШ'!F17+'Енбекшильдерская СШ'!F17+'Буландинская СШ'!F17+'Когамская СШ'!F17+'Бирсуатская СШ'!F17+'Кенащинская СШ'!F17+'Мамайская ОШ'!F17+'Заураловская ОШ'!F17+'Макпальская ОШ'!F17+'Баймурзинская ОШ'!F17+'Советская ОШ'!F17+'Заозерновская ОШ'!F17+'Кызыл-Уюмская ОШ'!F17+'Яблоновская ОШ'!F17+'Алгинская ОШ'!F17+'Краснофлотская ОШ'!F17+'Кудку агашСШ'!F17+'Каратальская НШ'!F17+'Джукейская НШ'!F17+'Трудовая НШ'!F17</f>
        <v>0</v>
      </c>
      <c r="G17" s="72"/>
    </row>
    <row r="18" spans="1:7" x14ac:dyDescent="0.3">
      <c r="A18" s="9" t="s">
        <v>4</v>
      </c>
      <c r="B18" s="10" t="s">
        <v>3</v>
      </c>
      <c r="C18" s="75">
        <f>'СШ №1'!C18+'СШ №2'!C18+'Макинская СШ'!C18+'Казгородокска СШ '!C18+'Донская СШ'!C18+'Амангельдинская СШ'!C18+'Невская СШ'!C18+'Саулинская СШ'!C18+'Енбекшильдерская СШ'!C18+'Буландинская СШ'!C18+'Когамская СШ'!C18+'Бирсуатская СШ'!C18+'Кенащинская СШ'!C18+'Мамайская ОШ'!C18+'Заураловская ОШ'!C18+'Макпальская ОШ'!C18+'Баймурзинская ОШ'!C18+'Советская ОШ'!C18+'Заозерновская ОШ'!C18+'Кызыл-Уюмская ОШ'!C18+'Яблоновская ОШ'!C18+'Алгинская ОШ'!C18+'Краснофлотская ОШ'!C18+'Кудку агашСШ'!C18+'Каратальская НШ'!C18+'Джукейская НШ'!C18+'Трудовая НШ'!C18</f>
        <v>94.5</v>
      </c>
      <c r="D18" s="75">
        <f>'СШ №1'!D18+'СШ №2'!D18+'Макинская СШ'!D18+'Казгородокска СШ '!D18+'Донская СШ'!D18+'Амангельдинская СШ'!D18+'Невская СШ'!D18+'Саулинская СШ'!D18+'Енбекшильдерская СШ'!D18+'Буландинская СШ'!D18+'Когамская СШ'!D18+'Бирсуатская СШ'!D18+'Кенащинская СШ'!D18+'Мамайская ОШ'!D18+'Заураловская ОШ'!D18+'Макпальская ОШ'!D18+'Баймурзинская ОШ'!D18+'Советская ОШ'!D18+'Заозерновская ОШ'!D18+'Кызыл-Уюмская ОШ'!D18+'Яблоновская ОШ'!D18+'Алгинская ОШ'!D18+'Краснофлотская ОШ'!D18+'Кудку агашСШ'!D18+'Каратальская НШ'!D18+'Джукейская НШ'!D18+'Трудовая НШ'!D18</f>
        <v>94.5</v>
      </c>
      <c r="E18" s="75">
        <f>'СШ №1'!E18+'СШ №2'!E18+'Макинская СШ'!E18+'Казгородокска СШ '!E18+'Донская СШ'!E18+'Амангельдинская СШ'!E18+'Невская СШ'!E18+'Саулинская СШ'!E18+'Енбекшильдерская СШ'!E18+'Буландинская СШ'!E18+'Когамская СШ'!E18+'Бирсуатская СШ'!E18+'Кенащинская СШ'!E18+'Мамайская ОШ'!E18+'Заураловская ОШ'!E18+'Макпальская ОШ'!E18+'Баймурзинская ОШ'!E18+'Советская ОШ'!E18+'Заозерновская ОШ'!E18+'Кызыл-Уюмская ОШ'!E18+'Яблоновская ОШ'!E18+'Алгинская ОШ'!E18+'Краснофлотская ОШ'!E18+'Кудку агашСШ'!E18+'Каратальская НШ'!E18+'Джукейская НШ'!E18+'Трудовая НШ'!E18</f>
        <v>94.5</v>
      </c>
      <c r="F18" s="94" t="e">
        <f>'СШ №1'!F18+'СШ №2'!F18+'Макинская СШ'!F18+'Казгородокска СШ '!F18+'Донская СШ'!F18+'Амангельдинская СШ'!F18+'Невская СШ'!F18+'Саулинская СШ'!F18+'Енбекшильдерская СШ'!F18+'Буландинская СШ'!F18+'Когамская СШ'!F18+'Бирсуатская СШ'!F18+'Кенащинская СШ'!F18+'Мамайская ОШ'!F18+'Заураловская ОШ'!F18+'Макпальская ОШ'!F18+'Баймурзинская ОШ'!F18+'Советская ОШ'!F18+'Заозерновская ОШ'!F18+'Кызыл-Уюмская ОШ'!F18+'Яблоновская ОШ'!F18+'Алгинская ОШ'!F18+'Краснофлотская ОШ'!F18+'Кудку агашСШ'!F18+'Каратальская НШ'!F18+'Джукейская НШ'!F18+'Трудовая НШ'!F18</f>
        <v>#VALUE!</v>
      </c>
      <c r="G18" s="80">
        <f>D18+D21+D24+D27</f>
        <v>988.48</v>
      </c>
    </row>
    <row r="19" spans="1:7" ht="21.95" customHeight="1" x14ac:dyDescent="0.3">
      <c r="A19" s="9" t="s">
        <v>25</v>
      </c>
      <c r="B19" s="6" t="s">
        <v>26</v>
      </c>
      <c r="C19" s="33">
        <f>C17/C18/12*1000</f>
        <v>235449.3827160495</v>
      </c>
      <c r="D19" s="33">
        <f t="shared" ref="D19:E19" si="3">C19</f>
        <v>235449.3827160495</v>
      </c>
      <c r="E19" s="33">
        <f t="shared" si="3"/>
        <v>235449.3827160495</v>
      </c>
      <c r="F19" s="94" t="e">
        <f>F17/F18/12*1000</f>
        <v>#VALUE!</v>
      </c>
      <c r="G19" s="72"/>
    </row>
    <row r="20" spans="1:7" ht="25.5" x14ac:dyDescent="0.3">
      <c r="A20" s="5" t="s">
        <v>22</v>
      </c>
      <c r="B20" s="52" t="s">
        <v>2</v>
      </c>
      <c r="C20" s="46">
        <f>'СШ №1'!C20+'СШ №2'!C20+'Макинская СШ'!C20+'Казгородокска СШ '!C20+'Донская СШ'!C20+'Амангельдинская СШ'!C20+'Невская СШ'!C20+'Саулинская СШ'!C20+'Енбекшильдерская СШ'!C20+'Буландинская СШ'!C20+'Когамская СШ'!C20+'Бирсуатская СШ'!C20+'Кенащинская СШ'!C20+'Мамайская ОШ'!C20+'Заураловская ОШ'!C20+'Макпальская ОШ'!C20+'Баймурзинская ОШ'!C20+'Советская ОШ'!C20+'Заозерновская ОШ'!C20+'Кызыл-Уюмская ОШ'!C20+'Яблоновская ОШ'!C20+'Алгинская ОШ'!C20+'Краснофлотская ОШ'!C20+'Кудку агашСШ'!C20+'Каратальская НШ'!C20+'Джукейская НШ'!C20+'Трудовая НШ'!C20</f>
        <v>1879798.4</v>
      </c>
      <c r="D20" s="46">
        <f>'СШ №1'!D20+'СШ №2'!D20+'Макинская СШ'!D20+'Казгородокска СШ '!D20+'Донская СШ'!D20+'Амангельдинская СШ'!D20+'Невская СШ'!D20+'Саулинская СШ'!D20+'Енбекшильдерская СШ'!D20+'Буландинская СШ'!D20+'Когамская СШ'!D20+'Бирсуатская СШ'!D20+'Кенащинская СШ'!D20+'Мамайская ОШ'!D20+'Заураловская ОШ'!D20+'Макпальская ОШ'!D20+'Баймурзинская ОШ'!D20+'Советская ОШ'!D20+'Заозерновская ОШ'!D20+'Кызыл-Уюмская ОШ'!D20+'Яблоновская ОШ'!D20+'Алгинская ОШ'!D20+'Краснофлотская ОШ'!D20+'Кудку агашСШ'!D20+'Каратальская НШ'!D20+'Джукейская НШ'!D20+'Трудовая НШ'!D20</f>
        <v>469949.6</v>
      </c>
      <c r="E20" s="46">
        <f>'СШ №1'!E20+'СШ №2'!E20+'Макинская СШ'!E20+'Казгородокска СШ '!E20+'Донская СШ'!E20+'Амангельдинская СШ'!E20+'Невская СШ'!E20+'Саулинская СШ'!E20+'Енбекшильдерская СШ'!E20+'Буландинская СШ'!E20+'Когамская СШ'!E20+'Бирсуатская СШ'!E20+'Кенащинская СШ'!E20+'Мамайская ОШ'!E20+'Заураловская ОШ'!E20+'Макпальская ОШ'!E20+'Баймурзинская ОШ'!E20+'Советская ОШ'!E20+'Заозерновская ОШ'!E20+'Кызыл-Уюмская ОШ'!E20+'Яблоновская ОШ'!E20+'Алгинская ОШ'!E20+'Краснофлотская ОШ'!E20+'Кудку агашСШ'!E20+'Каратальская НШ'!E20+'Джукейская НШ'!E20+'Трудовая НШ'!E20</f>
        <v>469949.6</v>
      </c>
      <c r="F20" s="50">
        <f>'СШ №1'!F20+'СШ №2'!F20+'Макинская СШ'!F20+'Казгородокска СШ '!F20+'Донская СШ'!F20+'Амангельдинская СШ'!F20+'Невская СШ'!F20+'Саулинская СШ'!F20+'Енбекшильдерская СШ'!F20+'Буландинская СШ'!F20+'Когамская СШ'!F20+'Бирсуатская СШ'!F20+'Кенащинская СШ'!F20+'Мамайская ОШ'!F20+'Заураловская ОШ'!F20+'Макпальская ОШ'!F20+'Баймурзинская ОШ'!F20+'Советская ОШ'!F20+'Заозерновская ОШ'!F20+'Кызыл-Уюмская ОШ'!F20+'Яблоновская ОШ'!F20+'Алгинская ОШ'!F20+'Краснофлотская ОШ'!F20+'Кудку агашСШ'!F20+'Каратальская НШ'!F20+'Джукейская НШ'!F20+'Трудовая НШ'!F20</f>
        <v>0</v>
      </c>
      <c r="G20" s="72"/>
    </row>
    <row r="21" spans="1:7" x14ac:dyDescent="0.3">
      <c r="A21" s="9" t="s">
        <v>4</v>
      </c>
      <c r="B21" s="10" t="s">
        <v>3</v>
      </c>
      <c r="C21" s="75">
        <f>'СШ №1'!C21+'СШ №2'!C21+'Макинская СШ'!C21+'Казгородокска СШ '!C21+'Донская СШ'!C21+'Амангельдинская СШ'!C21+'Невская СШ'!C21+'Саулинская СШ'!C21+'Енбекшильдерская СШ'!C21+'Буландинская СШ'!C21+'Когамская СШ'!C21+'Бирсуатская СШ'!C21+'Кенащинская СШ'!C21+'Мамайская ОШ'!C21+'Заураловская ОШ'!C21+'Макпальская ОШ'!C21+'Баймурзинская ОШ'!C21+'Советская ОШ'!C21+'Заозерновская ОШ'!C21+'Кызыл-Уюмская ОШ'!C21+'Яблоновская ОШ'!C21+'Алгинская ОШ'!C21+'Краснофлотская ОШ'!C21+'Кудку агашСШ'!C21+'Каратальская НШ'!C21+'Джукейская НШ'!C21+'Трудовая НШ'!C21</f>
        <v>440.23000000000008</v>
      </c>
      <c r="D21" s="75">
        <f>'СШ №1'!D21+'СШ №2'!D21+'Макинская СШ'!D21+'Казгородокска СШ '!D21+'Донская СШ'!D21+'Амангельдинская СШ'!D21+'Невская СШ'!D21+'Саулинская СШ'!D21+'Енбекшильдерская СШ'!D21+'Буландинская СШ'!D21+'Когамская СШ'!D21+'Бирсуатская СШ'!D21+'Кенащинская СШ'!D21+'Мамайская ОШ'!D21+'Заураловская ОШ'!D21+'Макпальская ОШ'!D21+'Баймурзинская ОШ'!D21+'Советская ОШ'!D21+'Заозерновская ОШ'!D21+'Кызыл-Уюмская ОШ'!D21+'Яблоновская ОШ'!D21+'Алгинская ОШ'!D21+'Краснофлотская ОШ'!D21+'Кудку агашСШ'!D21+'Каратальская НШ'!D21+'Джукейская НШ'!D21+'Трудовая НШ'!D21</f>
        <v>440.23000000000008</v>
      </c>
      <c r="E21" s="75">
        <f>'СШ №1'!E21+'СШ №2'!E21+'Макинская СШ'!E21+'Казгородокска СШ '!E21+'Донская СШ'!E21+'Амангельдинская СШ'!E21+'Невская СШ'!E21+'Саулинская СШ'!E21+'Енбекшильдерская СШ'!E21+'Буландинская СШ'!E21+'Когамская СШ'!E21+'Бирсуатская СШ'!E21+'Кенащинская СШ'!E21+'Мамайская ОШ'!E21+'Заураловская ОШ'!E21+'Макпальская ОШ'!E21+'Баймурзинская ОШ'!E21+'Советская ОШ'!E21+'Заозерновская ОШ'!E21+'Кызыл-Уюмская ОШ'!E21+'Яблоновская ОШ'!E21+'Алгинская ОШ'!E21+'Краснофлотская ОШ'!E21+'Кудку агашСШ'!E21+'Каратальская НШ'!E21+'Джукейская НШ'!E21+'Трудовая НШ'!E21</f>
        <v>440.23000000000008</v>
      </c>
      <c r="F21" s="94">
        <f>'СШ №1'!F21+'СШ №2'!F21+'Макинская СШ'!F21+'Казгородокска СШ '!F21+'Донская СШ'!F21+'Амангельдинская СШ'!F21+'Невская СШ'!F21+'Саулинская СШ'!F21+'Енбекшильдерская СШ'!F21+'Буландинская СШ'!F21+'Когамская СШ'!F21+'Бирсуатская СШ'!F21+'Кенащинская СШ'!F21+'Мамайская ОШ'!F21+'Заураловская ОШ'!F21+'Макпальская ОШ'!F21+'Баймурзинская ОШ'!F21+'Советская ОШ'!F21+'Заозерновская ОШ'!F21+'Кызыл-Уюмская ОШ'!F21+'Яблоновская ОШ'!F21+'Алгинская ОШ'!F21+'Краснофлотская ОШ'!F21+'Кудку агашСШ'!F21+'Каратальская НШ'!F21+'Джукейская НШ'!F21+'Трудовая НШ'!F21</f>
        <v>0</v>
      </c>
      <c r="G21" s="72"/>
    </row>
    <row r="22" spans="1:7" ht="21.95" customHeight="1" x14ac:dyDescent="0.3">
      <c r="A22" s="9" t="s">
        <v>25</v>
      </c>
      <c r="B22" s="6" t="s">
        <v>26</v>
      </c>
      <c r="C22" s="33">
        <f>C20/12/C21*1000</f>
        <v>355836.41884166602</v>
      </c>
      <c r="D22" s="33">
        <f t="shared" ref="D22:E22" si="4">C22</f>
        <v>355836.41884166602</v>
      </c>
      <c r="E22" s="33">
        <f t="shared" si="4"/>
        <v>355836.41884166602</v>
      </c>
      <c r="F22" s="94" t="e">
        <f>F20/12/F21*1000</f>
        <v>#DIV/0!</v>
      </c>
      <c r="G22" s="72"/>
    </row>
    <row r="23" spans="1:7" ht="42" customHeight="1" x14ac:dyDescent="0.3">
      <c r="A23" s="11" t="s">
        <v>36</v>
      </c>
      <c r="B23" s="52" t="s">
        <v>2</v>
      </c>
      <c r="C23" s="46">
        <f>'СШ №1'!C23+'СШ №2'!C23+'Макинская СШ'!C23+'Казгородокска СШ '!C23+'Донская СШ'!C23+'Амангельдинская СШ'!C23+'Невская СШ'!C23+'Саулинская СШ'!C23+'Енбекшильдерская СШ'!C23+'Буландинская СШ'!C23+'Когамская СШ'!C23+'Бирсуатская СШ'!C23+'Кенащинская СШ'!C23+'Мамайская ОШ'!C23+'Заураловская ОШ'!C23+'Макпальская ОШ'!C23+'Баймурзинская ОШ'!C23+'Советская ОШ'!C23+'Заозерновская ОШ'!C23+'Кызыл-Уюмская ОШ'!C23+'Яблоновская ОШ'!C23+'Алгинская ОШ'!C23+'Краснофлотская ОШ'!C23+'Кудку агашСШ'!C23+'Каратальская НШ'!C23+'Джукейская НШ'!C23+'Трудовая НШ'!C23</f>
        <v>243454.40000000002</v>
      </c>
      <c r="D23" s="46">
        <f>'СШ №1'!D23+'СШ №2'!D23+'Макинская СШ'!D23+'Казгородокска СШ '!D23+'Донская СШ'!D23+'Амангельдинская СШ'!D23+'Невская СШ'!D23+'Саулинская СШ'!D23+'Енбекшильдерская СШ'!D23+'Буландинская СШ'!D23+'Когамская СШ'!D23+'Бирсуатская СШ'!D23+'Кенащинская СШ'!D23+'Мамайская ОШ'!D23+'Заураловская ОШ'!D23+'Макпальская ОШ'!D23+'Баймурзинская ОШ'!D23+'Советская ОШ'!D23+'Заозерновская ОШ'!D23+'Кызыл-Уюмская ОШ'!D23+'Яблоновская ОШ'!D23+'Алгинская ОШ'!D23+'Краснофлотская ОШ'!D23+'Кудку агашСШ'!D23+'Каратальская НШ'!D23+'Джукейская НШ'!D23+'Трудовая НШ'!D23</f>
        <v>60863.600000000006</v>
      </c>
      <c r="E23" s="46">
        <f>'СШ №1'!E23+'СШ №2'!E23+'Макинская СШ'!E23+'Казгородокска СШ '!E23+'Донская СШ'!E23+'Амангельдинская СШ'!E23+'Невская СШ'!E23+'Саулинская СШ'!E23+'Енбекшильдерская СШ'!E23+'Буландинская СШ'!E23+'Когамская СШ'!E23+'Бирсуатская СШ'!E23+'Кенащинская СШ'!E23+'Мамайская ОШ'!E23+'Заураловская ОШ'!E23+'Макпальская ОШ'!E23+'Баймурзинская ОШ'!E23+'Советская ОШ'!E23+'Заозерновская ОШ'!E23+'Кызыл-Уюмская ОШ'!E23+'Яблоновская ОШ'!E23+'Алгинская ОШ'!E23+'Краснофлотская ОШ'!E23+'Кудку агашСШ'!E23+'Каратальская НШ'!E23+'Джукейская НШ'!E23+'Трудовая НШ'!E23</f>
        <v>59393.206250000003</v>
      </c>
      <c r="F23" s="50">
        <f>'СШ №1'!F23+'СШ №2'!F23+'Макинская СШ'!F23+'Казгородокска СШ '!F23+'Донская СШ'!F23+'Амангельдинская СШ'!F23+'Невская СШ'!F23+'Саулинская СШ'!F23+'Енбекшильдерская СШ'!F23+'Буландинская СШ'!F23+'Когамская СШ'!F23+'Бирсуатская СШ'!F23+'Кенащинская СШ'!F23+'Мамайская ОШ'!F23+'Заураловская ОШ'!F23+'Макпальская ОШ'!F23+'Баймурзинская ОШ'!F23+'Советская ОШ'!F23+'Заозерновская ОШ'!F23+'Кызыл-Уюмская ОШ'!F23+'Яблоновская ОШ'!F23+'Алгинская ОШ'!F23+'Краснофлотская ОШ'!F23+'Кудку агашСШ'!F23+'Каратальская НШ'!F23+'Джукейская НШ'!F23+'Трудовая НШ'!F23</f>
        <v>0</v>
      </c>
      <c r="G23" s="72"/>
    </row>
    <row r="24" spans="1:7" x14ac:dyDescent="0.3">
      <c r="A24" s="9" t="s">
        <v>4</v>
      </c>
      <c r="B24" s="10" t="s">
        <v>3</v>
      </c>
      <c r="C24" s="74">
        <f>'СШ №1'!C24+'СШ №2'!C24+'Макинская СШ'!C24+'Казгородокска СШ '!C24+'Донская СШ'!C24+'Амангельдинская СШ'!C24+'Невская СШ'!C24+'Саулинская СШ'!C24+'Енбекшильдерская СШ'!C24+'Буландинская СШ'!C24+'Когамская СШ'!C24+'Бирсуатская СШ'!C24+'Кенащинская СШ'!C24+'Мамайская ОШ'!C24+'Заураловская ОШ'!C24+'Макпальская ОШ'!C24+'Баймурзинская ОШ'!C24+'Советская ОШ'!C24+'Заозерновская ОШ'!C24+'Кызыл-Уюмская ОШ'!C24+'Яблоновская ОШ'!C24+'Алгинская ОШ'!C24+'Краснофлотская ОШ'!C24+'Кудку агашСШ'!C24+'Каратальская НШ'!C24+'Джукейская НШ'!C24+'Трудовая НШ'!C24</f>
        <v>102</v>
      </c>
      <c r="D24" s="74">
        <f>'СШ №1'!D24+'СШ №2'!D24+'Макинская СШ'!D24+'Казгородокска СШ '!D24+'Донская СШ'!D24+'Амангельдинская СШ'!D24+'Невская СШ'!D24+'Саулинская СШ'!D24+'Енбекшильдерская СШ'!D24+'Буландинская СШ'!D24+'Когамская СШ'!D24+'Бирсуатская СШ'!D24+'Кенащинская СШ'!D24+'Мамайская ОШ'!D24+'Заураловская ОШ'!D24+'Макпальская ОШ'!D24+'Баймурзинская ОШ'!D24+'Советская ОШ'!D24+'Заозерновская ОШ'!D24+'Кызыл-Уюмская ОШ'!D24+'Яблоновская ОШ'!D24+'Алгинская ОШ'!D24+'Краснофлотская ОШ'!D24+'Кудку агашСШ'!D24+'Каратальская НШ'!D24+'Джукейская НШ'!D24+'Трудовая НШ'!D24</f>
        <v>102</v>
      </c>
      <c r="E24" s="74">
        <f>'СШ №1'!E24+'СШ №2'!E24+'Макинская СШ'!E24+'Казгородокска СШ '!E24+'Донская СШ'!E24+'Амангельдинская СШ'!E24+'Невская СШ'!E24+'Саулинская СШ'!E24+'Енбекшильдерская СШ'!E24+'Буландинская СШ'!E24+'Когамская СШ'!E24+'Бирсуатская СШ'!E24+'Кенащинская СШ'!E24+'Мамайская ОШ'!E24+'Заураловская ОШ'!E24+'Макпальская ОШ'!E24+'Баймурзинская ОШ'!E24+'Советская ОШ'!E24+'Заозерновская ОШ'!E24+'Кызыл-Уюмская ОШ'!E24+'Яблоновская ОШ'!E24+'Алгинская ОШ'!E24+'Краснофлотская ОШ'!E24+'Кудку агашСШ'!E24+'Каратальская НШ'!E24+'Джукейская НШ'!E24+'Трудовая НШ'!E24</f>
        <v>102</v>
      </c>
      <c r="F24" s="97">
        <f>'СШ №1'!F24+'СШ №2'!F24+'Макинская СШ'!F24+'Казгородокска СШ '!F24+'Донская СШ'!F24+'Амангельдинская СШ'!F24+'Невская СШ'!F24+'Саулинская СШ'!F24+'Енбекшильдерская СШ'!F24+'Буландинская СШ'!F24+'Когамская СШ'!F24+'Бирсуатская СШ'!F24+'Кенащинская СШ'!F24+'Мамайская ОШ'!F24+'Заураловская ОШ'!F24+'Макпальская ОШ'!F24+'Баймурзинская ОШ'!F24+'Советская ОШ'!F24+'Заозерновская ОШ'!F24+'Кызыл-Уюмская ОШ'!F24+'Яблоновская ОШ'!F24+'Алгинская ОШ'!F24+'Краснофлотская ОШ'!F24+'Кудку агашСШ'!F24+'Каратальская НШ'!F24+'Джукейская НШ'!F24+'Трудовая НШ'!F24</f>
        <v>0</v>
      </c>
      <c r="G24" s="72"/>
    </row>
    <row r="25" spans="1:7" ht="21.95" customHeight="1" x14ac:dyDescent="0.3">
      <c r="A25" s="9" t="s">
        <v>25</v>
      </c>
      <c r="B25" s="6" t="s">
        <v>26</v>
      </c>
      <c r="C25" s="33">
        <f>C23/C24/12*1000</f>
        <v>198900.65359477125</v>
      </c>
      <c r="D25" s="33">
        <f t="shared" ref="D25:E25" si="5">C25</f>
        <v>198900.65359477125</v>
      </c>
      <c r="E25" s="33">
        <f t="shared" si="5"/>
        <v>198900.65359477125</v>
      </c>
      <c r="F25" s="94" t="e">
        <f>F23/F24/12*1000</f>
        <v>#DIV/0!</v>
      </c>
      <c r="G25" s="72"/>
    </row>
    <row r="26" spans="1:7" ht="25.5" x14ac:dyDescent="0.3">
      <c r="A26" s="5" t="s">
        <v>23</v>
      </c>
      <c r="B26" s="52" t="s">
        <v>2</v>
      </c>
      <c r="C26" s="46">
        <f>'СШ №1'!C26+'СШ №2'!C26+'Макинская СШ'!C26+'Казгородокска СШ '!C26+'Донская СШ'!C26+'Амангельдинская СШ'!C26+'Невская СШ'!C26+'Саулинская СШ'!C26+'Енбекшильдерская СШ'!C26+'Буландинская СШ'!C26+'Когамская СШ'!C26+'Бирсуатская СШ'!C26+'Кенащинская СШ'!C26+'Мамайская ОШ'!C26+'Заураловская ОШ'!C26+'Макпальская ОШ'!C26+'Баймурзинская ОШ'!C26+'Советская ОШ'!C26+'Заозерновская ОШ'!C26+'Кызыл-Уюмская ОШ'!C26+'Яблоновская ОШ'!C26+'Алгинская ОШ'!C26+'Краснофлотская ОШ'!C26+'Кудку агашСШ'!C26+'Каратальская НШ'!C26+'Джукейская НШ'!C26+'Трудовая НШ'!C26</f>
        <v>364829.2</v>
      </c>
      <c r="D26" s="46">
        <f>'СШ №1'!D26+'СШ №2'!D26+'Макинская СШ'!D26+'Казгородокска СШ '!D26+'Донская СШ'!D26+'Амангельдинская СШ'!D26+'Невская СШ'!D26+'Саулинская СШ'!D26+'Енбекшильдерская СШ'!D26+'Буландинская СШ'!D26+'Когамская СШ'!D26+'Бирсуатская СШ'!D26+'Кенащинская СШ'!D26+'Мамайская ОШ'!D26+'Заураловская ОШ'!D26+'Макпальская ОШ'!D26+'Баймурзинская ОШ'!D26+'Советская ОШ'!D26+'Заозерновская ОШ'!D26+'Кызыл-Уюмская ОШ'!D26+'Яблоновская ОШ'!D26+'Алгинская ОШ'!D26+'Краснофлотская ОШ'!D26+'Кудку агашСШ'!D26+'Каратальская НШ'!D26+'Джукейская НШ'!D26+'Трудовая НШ'!D26</f>
        <v>91207.3</v>
      </c>
      <c r="E26" s="46">
        <f>'СШ №1'!E26+'СШ №2'!E26+'Макинская СШ'!E26+'Казгородокска СШ '!E26+'Донская СШ'!E26+'Амангельдинская СШ'!E26+'Невская СШ'!E26+'Саулинская СШ'!E26+'Енбекшильдерская СШ'!E26+'Буландинская СШ'!E26+'Когамская СШ'!E26+'Бирсуатская СШ'!E26+'Кенащинская СШ'!E26+'Мамайская ОШ'!E26+'Заураловская ОШ'!E26+'Макпальская ОШ'!E26+'Баймурзинская ОШ'!E26+'Советская ОШ'!E26+'Заозерновская ОШ'!E26+'Кызыл-Уюмская ОШ'!E26+'Яблоновская ОШ'!E26+'Алгинская ОШ'!E26+'Краснофлотская ОШ'!E26+'Кудку агашСШ'!E26+'Каратальская НШ'!E26+'Джукейская НШ'!E26+'Трудовая НШ'!E26</f>
        <v>88856.237500000003</v>
      </c>
      <c r="F26" s="50">
        <f>'СШ №1'!F26+'СШ №2'!F26+'Макинская СШ'!F26+'Казгородокска СШ '!F26+'Донская СШ'!F26+'Амангельдинская СШ'!F26+'Невская СШ'!F26+'Саулинская СШ'!F26+'Енбекшильдерская СШ'!F26+'Буландинская СШ'!F26+'Когамская СШ'!F26+'Бирсуатская СШ'!F26+'Кенащинская СШ'!F26+'Мамайская ОШ'!F26+'Заураловская ОШ'!F26+'Макпальская ОШ'!F26+'Баймурзинская ОШ'!F26+'Советская ОШ'!F26+'Заозерновская ОШ'!F26+'Кызыл-Уюмская ОШ'!F26+'Яблоновская ОШ'!F26+'Алгинская ОШ'!F26+'Краснофлотская ОШ'!F26+'Кудку агашСШ'!F26+'Каратальская НШ'!F26+'Джукейская НШ'!F26+'Трудовая НШ'!F26</f>
        <v>0</v>
      </c>
      <c r="G26" s="72"/>
    </row>
    <row r="27" spans="1:7" x14ac:dyDescent="0.3">
      <c r="A27" s="9" t="s">
        <v>4</v>
      </c>
      <c r="B27" s="10" t="s">
        <v>3</v>
      </c>
      <c r="C27" s="74">
        <f>'СШ №1'!C27+'СШ №2'!C27+'Макинская СШ'!C27+'Казгородокска СШ '!C27+'Донская СШ'!C27+'Амангельдинская СШ'!C27+'Невская СШ'!C27+'Саулинская СШ'!C27+'Енбекшильдерская СШ'!C27+'Буландинская СШ'!C27+'Когамская СШ'!C27+'Бирсуатская СШ'!C27+'Кенащинская СШ'!C27+'Мамайская ОШ'!C27+'Заураловская ОШ'!C27+'Макпальская ОШ'!C27+'Баймурзинская ОШ'!C27+'Советская ОШ'!C27+'Заозерновская ОШ'!C27+'Кызыл-Уюмская ОШ'!C27+'Яблоновская ОШ'!C27+'Алгинская ОШ'!C27+'Краснофлотская ОШ'!C27+'Кудку агашСШ'!C27+'Каратальская НШ'!C27+'Джукейская НШ'!C27+'Трудовая НШ'!C27</f>
        <v>351.75</v>
      </c>
      <c r="D27" s="74">
        <f>'СШ №1'!D27+'СШ №2'!D27+'Макинская СШ'!D27+'Казгородокска СШ '!D27+'Донская СШ'!D27+'Амангельдинская СШ'!D27+'Невская СШ'!D27+'Саулинская СШ'!D27+'Енбекшильдерская СШ'!D27+'Буландинская СШ'!D27+'Когамская СШ'!D27+'Бирсуатская СШ'!D27+'Кенащинская СШ'!D27+'Мамайская ОШ'!D27+'Заураловская ОШ'!D27+'Макпальская ОШ'!D27+'Баймурзинская ОШ'!D27+'Советская ОШ'!D27+'Заозерновская ОШ'!D27+'Кызыл-Уюмская ОШ'!D27+'Яблоновская ОШ'!D27+'Алгинская ОШ'!D27+'Краснофлотская ОШ'!D27+'Кудку агашСШ'!D27+'Каратальская НШ'!D27+'Джукейская НШ'!D27+'Трудовая НШ'!D27</f>
        <v>351.75</v>
      </c>
      <c r="E27" s="74">
        <f>'СШ №1'!E27+'СШ №2'!E27+'Макинская СШ'!E27+'Казгородокска СШ '!E27+'Донская СШ'!E27+'Амангельдинская СШ'!E27+'Невская СШ'!E27+'Саулинская СШ'!E27+'Енбекшильдерская СШ'!E27+'Буландинская СШ'!E27+'Когамская СШ'!E27+'Бирсуатская СШ'!E27+'Кенащинская СШ'!E27+'Мамайская ОШ'!E27+'Заураловская ОШ'!E27+'Макпальская ОШ'!E27+'Баймурзинская ОШ'!E27+'Советская ОШ'!E27+'Заозерновская ОШ'!E27+'Кызыл-Уюмская ОШ'!E27+'Яблоновская ОШ'!E27+'Алгинская ОШ'!E27+'Краснофлотская ОШ'!E27+'Кудку агашСШ'!E27+'Каратальская НШ'!E27+'Джукейская НШ'!E27+'Трудовая НШ'!E27</f>
        <v>351.75</v>
      </c>
      <c r="F27" s="97">
        <f>'СШ №1'!F27+'СШ №2'!F27+'Макинская СШ'!F27+'Казгородокска СШ '!F27+'Донская СШ'!F27+'Амангельдинская СШ'!F27+'Невская СШ'!F27+'Саулинская СШ'!F27+'Енбекшильдерская СШ'!F27+'Буландинская СШ'!F27+'Когамская СШ'!F27+'Бирсуатская СШ'!F27+'Кенащинская СШ'!F27+'Мамайская ОШ'!F27+'Заураловская ОШ'!F27+'Макпальская ОШ'!F27+'Баймурзинская ОШ'!F27+'Советская ОШ'!F27+'Заозерновская ОШ'!F27+'Кызыл-Уюмская ОШ'!F27+'Яблоновская ОШ'!F27+'Алгинская ОШ'!F27+'Краснофлотская ОШ'!F27+'Кудку агашСШ'!F27+'Каратальская НШ'!F27+'Джукейская НШ'!F27+'Трудовая НШ'!F27</f>
        <v>0</v>
      </c>
      <c r="G27" s="72"/>
    </row>
    <row r="28" spans="1:7" ht="21.95" customHeight="1" x14ac:dyDescent="0.3">
      <c r="A28" s="9" t="s">
        <v>25</v>
      </c>
      <c r="B28" s="6" t="s">
        <v>26</v>
      </c>
      <c r="C28" s="33">
        <f>C26/12/C27*1000</f>
        <v>86431.935560293772</v>
      </c>
      <c r="D28" s="33">
        <f t="shared" ref="D28:E28" si="6">C28</f>
        <v>86431.935560293772</v>
      </c>
      <c r="E28" s="33">
        <f t="shared" si="6"/>
        <v>86431.935560293772</v>
      </c>
      <c r="F28" s="94" t="e">
        <f>F26/12/F27*1000</f>
        <v>#DIV/0!</v>
      </c>
      <c r="G28" s="72"/>
    </row>
    <row r="29" spans="1:7" ht="25.5" x14ac:dyDescent="0.3">
      <c r="A29" s="5" t="s">
        <v>5</v>
      </c>
      <c r="B29" s="6" t="s">
        <v>2</v>
      </c>
      <c r="C29" s="47">
        <f>C15*11.54%</f>
        <v>317936.41663999995</v>
      </c>
      <c r="D29" s="47">
        <f t="shared" ref="D29:E29" si="7">D15*11.54%</f>
        <v>79484.104160000003</v>
      </c>
      <c r="E29" s="47">
        <f t="shared" si="7"/>
        <v>79484.104160000003</v>
      </c>
      <c r="F29" s="50">
        <v>310676</v>
      </c>
      <c r="G29" s="72">
        <f t="shared" si="2"/>
        <v>7260.4166399999522</v>
      </c>
    </row>
    <row r="30" spans="1:7" ht="48" customHeight="1" x14ac:dyDescent="0.3">
      <c r="A30" s="11" t="s">
        <v>6</v>
      </c>
      <c r="B30" s="6" t="s">
        <v>2</v>
      </c>
      <c r="C30" s="59">
        <f>'Трудовая НШ'!C30+'Джукейская НШ'!C30+'Каратальская НШ'!C30+'Краснофлотская ОШ'!C30+'Алгинская ОШ'!C30+'Яблоновская ОШ'!C30+'Кызыл-Уюмская ОШ'!C30+'Заозерновская ОШ'!C30+'Советская ОШ'!C30+'Баймурзинская ОШ'!C30+'Макпальская ОШ'!C30+'Заураловская ОШ'!C30+'Мамайская ОШ'!C30+'Кенащинская СШ'!C30+'Бирсуатская СШ'!C30+'Когамская СШ'!C30+'Буландинская СШ'!C30+'Енбекшильдерская СШ'!C30+'Саулинская СШ'!C30+'Кудку агашСШ'!C30+'Невская СШ'!C30+'Амангельдинская СШ'!C30+'Донская СШ'!C30+'Макинская СШ'!C30+'Казгородокска СШ '!C30</f>
        <v>44697</v>
      </c>
      <c r="D30" s="83">
        <f>'СШ №1'!D30+'СШ №2'!D30+'Макинская СШ'!D30+'Казгородокска СШ '!D30+'Донская СШ'!D30+'Амангельдинская СШ'!D30+'Невская СШ'!D30+'Саулинская СШ'!D30+'Енбекшильдерская СШ'!D30+'Буландинская СШ'!D30+'Когамская СШ'!D30+'Бирсуатская СШ'!D30+'Кенащинская СШ'!D30+'Мамайская ОШ'!D30+'Заураловская ОШ'!D30+'Макпальская ОШ'!D30+'Баймурзинская ОШ'!D30+'Советская ОШ'!D30+'Заозерновская ОШ'!D30+'Кызыл-Уюмская ОШ'!D30+'Яблоновская ОШ'!D30+'Алгинская ОШ'!D30+'Краснофлотская ОШ'!D30+'Кудку агашСШ'!D30+'Каратальская НШ'!D30+'Джукейская НШ'!D30+'Трудовая НШ'!D30</f>
        <v>11174.25</v>
      </c>
      <c r="E30" s="83">
        <f>'СШ №1'!E30+'СШ №2'!E30+'Макинская СШ'!E30+'Казгородокска СШ '!E30+'Донская СШ'!E30+'Амангельдинская СШ'!E30+'Невская СШ'!E30+'Саулинская СШ'!E30+'Енбекшильдерская СШ'!E30+'Буландинская СШ'!E30+'Когамская СШ'!E30+'Бирсуатская СШ'!E30+'Кенащинская СШ'!E30+'Мамайская ОШ'!E30+'Заураловская ОШ'!E30+'Макпальская ОШ'!E30+'Баймурзинская ОШ'!E30+'Советская ОШ'!E30+'Заозерновская ОШ'!E30+'Кызыл-Уюмская ОШ'!E30+'Яблоновская ОШ'!E30+'Алгинская ОШ'!E30+'Краснофлотская ОШ'!E30+'Кудку агашСШ'!E30+'Каратальская НШ'!E30+'Джукейская НШ'!E30+'Трудовая НШ'!E30</f>
        <v>11174.25</v>
      </c>
      <c r="F30" s="95">
        <v>44701</v>
      </c>
      <c r="G30" s="72">
        <f t="shared" si="2"/>
        <v>-4</v>
      </c>
    </row>
    <row r="31" spans="1:7" ht="43.5" customHeight="1" x14ac:dyDescent="0.3">
      <c r="A31" s="11" t="s">
        <v>7</v>
      </c>
      <c r="B31" s="6" t="s">
        <v>2</v>
      </c>
      <c r="C31" s="59">
        <f>'Трудовая НШ'!C31+'Джукейская НШ'!C31+'Каратальская НШ'!C31+'Краснофлотская ОШ'!C31+'Алгинская ОШ'!C31+'Яблоновская ОШ'!C31+'Кызыл-Уюмская ОШ'!C31+'Заозерновская ОШ'!C31+'Советская ОШ'!C31+'Баймурзинская ОШ'!C31+'Макпальская ОШ'!C31+'Заураловская ОШ'!C31+'Мамайская ОШ'!C31+'Кенащинская СШ'!C31+'Бирсуатская СШ'!C31+'Когамская СШ'!C31+'Буландинская СШ'!C31+'Енбекшильдерская СШ'!C31+'Саулинская СШ'!C31+'Кудку агашСШ'!C31+'Невская СШ'!C31+'Амангельдинская СШ'!C31+'Донская СШ'!C31+'Макинская СШ'!C31+'Казгородокска СШ '!C31</f>
        <v>53379</v>
      </c>
      <c r="D31" s="87">
        <f>'СШ №1'!D31+'СШ №2'!D31+'Макинская СШ'!D31+'Казгородокска СШ '!D31+'Донская СШ'!D31+'Амангельдинская СШ'!D31+'Невская СШ'!D31+'Саулинская СШ'!D31+'Енбекшильдерская СШ'!D31+'Буландинская СШ'!D31+'Когамская СШ'!D31+'Бирсуатская СШ'!D31+'Кенащинская СШ'!D31+'Мамайская ОШ'!D31+'Заураловская ОШ'!D31+'Макпальская ОШ'!D31+'Баймурзинская ОШ'!D31+'Советская ОШ'!D31+'Заозерновская ОШ'!D31+'Кызыл-Уюмская ОШ'!D31+'Яблоновская ОШ'!D31+'Алгинская ОШ'!D31+'Краснофлотская ОШ'!D31+'Кудку агашСШ'!D31+'Каратальская НШ'!D31+'Джукейская НШ'!D31+'Трудовая НШ'!D31</f>
        <v>13096.25</v>
      </c>
      <c r="E31" s="87">
        <f>'СШ №1'!E31+'СШ №2'!E31+'Макинская СШ'!E31+'Казгородокска СШ '!E31+'Донская СШ'!E31+'Амангельдинская СШ'!E31+'Невская СШ'!E31+'Саулинская СШ'!E31+'Енбекшильдерская СШ'!E31+'Буландинская СШ'!E31+'Когамская СШ'!E31+'Бирсуатская СШ'!E31+'Кенащинская СШ'!E31+'Мамайская ОШ'!E31+'Заураловская ОШ'!E31+'Макпальская ОШ'!E31+'Баймурзинская ОШ'!E31+'Советская ОШ'!E31+'Заозерновская ОШ'!E31+'Кызыл-Уюмская ОШ'!E31+'Яблоновская ОШ'!E31+'Алгинская ОШ'!E31+'Краснофлотская ОШ'!E31+'Кудку агашСШ'!E31+'Каратальская НШ'!E31+'Джукейская НШ'!E31+'Трудовая НШ'!E31</f>
        <v>13096.25</v>
      </c>
      <c r="F31" s="50">
        <v>53379</v>
      </c>
      <c r="G31" s="72">
        <f t="shared" si="2"/>
        <v>0</v>
      </c>
    </row>
    <row r="32" spans="1:7" ht="52.5" x14ac:dyDescent="0.3">
      <c r="A32" s="11" t="s">
        <v>8</v>
      </c>
      <c r="B32" s="6" t="s">
        <v>2</v>
      </c>
      <c r="C32" s="59">
        <f>'Трудовая НШ'!C32+'Джукейская НШ'!C32+'Каратальская НШ'!C32+'Краснофлотская ОШ'!C32+'Алгинская ОШ'!C32+'Яблоновская ОШ'!C32+'Кызыл-Уюмская ОШ'!C32+'Заозерновская ОШ'!C32+'Советская ОШ'!C32+'Баймурзинская ОШ'!C32+'Макпальская ОШ'!C32+'Заураловская ОШ'!C32+'Мамайская ОШ'!C32+'Кенащинская СШ'!C32+'Бирсуатская СШ'!C32+'Когамская СШ'!C32+'Буландинская СШ'!C32+'Енбекшильдерская СШ'!C32+'Саулинская СШ'!C32+'Кудку агашСШ'!C32+'Невская СШ'!C32+'Амангельдинская СШ'!C32+'Донская СШ'!C32+'Макинская СШ'!C32+'Казгородокска СШ '!C32</f>
        <v>0</v>
      </c>
      <c r="D32" s="87">
        <f>'СШ №1'!D32+'СШ №2'!D32+'Макинская СШ'!D32+'Казгородокска СШ '!D32+'Донская СШ'!D32+'Амангельдинская СШ'!D32+'Невская СШ'!D32+'Саулинская СШ'!D32+'Енбекшильдерская СШ'!D32+'Буландинская СШ'!D32+'Когамская СШ'!D32+'Бирсуатская СШ'!D32+'Кенащинская СШ'!D32+'Мамайская ОШ'!D32+'Заураловская ОШ'!D32+'Макпальская ОШ'!D32+'Баймурзинская ОШ'!D32+'Советская ОШ'!D32+'Заозерновская ОШ'!D32+'Кызыл-Уюмская ОШ'!D32+'Яблоновская ОШ'!D32+'Алгинская ОШ'!D32+'Краснофлотская ОШ'!D32+'Кудку агашСШ'!D32+'Каратальская НШ'!D32+'Джукейская НШ'!D32+'Трудовая НШ'!D32</f>
        <v>0</v>
      </c>
      <c r="E32" s="87">
        <f>'СШ №1'!E32+'СШ №2'!E32+'Макинская СШ'!E32+'Казгородокска СШ '!E32+'Донская СШ'!E32+'Амангельдинская СШ'!E32+'Невская СШ'!E32+'Саулинская СШ'!E32+'Енбекшильдерская СШ'!E32+'Буландинская СШ'!E32+'Когамская СШ'!E32+'Бирсуатская СШ'!E32+'Кенащинская СШ'!E32+'Мамайская ОШ'!E32+'Заураловская ОШ'!E32+'Макпальская ОШ'!E32+'Баймурзинская ОШ'!E32+'Советская ОШ'!E32+'Заозерновская ОШ'!E32+'Кызыл-Уюмская ОШ'!E32+'Яблоновская ОШ'!E32+'Алгинская ОШ'!E32+'Краснофлотская ОШ'!E32+'Кудку агашСШ'!E32+'Каратальская НШ'!E32+'Джукейская НШ'!E32+'Трудовая НШ'!E32</f>
        <v>0</v>
      </c>
      <c r="F32" s="50"/>
      <c r="G32" s="72">
        <f t="shared" si="2"/>
        <v>0</v>
      </c>
    </row>
    <row r="33" spans="1:7" ht="54" customHeight="1" x14ac:dyDescent="0.3">
      <c r="A33" s="11" t="s">
        <v>9</v>
      </c>
      <c r="B33" s="6" t="s">
        <v>2</v>
      </c>
      <c r="C33" s="73">
        <f>'СШ №1'!C33+'СШ №2'!C33+'Макинская СШ'!C33+'Казгородокска СШ '!C33+'Донская СШ'!C33+'Амангельдинская СШ'!C33+'Невская СШ'!C33+'Саулинская СШ'!C33+'Енбекшильдерская СШ'!C33+'Буландинская СШ'!C33+'Когамская СШ'!C33+'Бирсуатская СШ'!C33+'Кенащинская СШ'!C33+'Мамайская ОШ'!C33+'Заураловская ОШ'!C33+'Макпальская ОШ'!C33+'Баймурзинская ОШ'!C33+'Советская ОШ'!C33+'Заозерновская ОШ'!C33+'Кызыл-Уюмская ОШ'!C33+'Яблоновская ОШ'!C33+'Алгинская ОШ'!C33+'Краснофлотская ОШ'!C33+'Кудку агашСШ'!C33+'Каратальская НШ'!C33+'Джукейская НШ'!C33+'Трудовая НШ'!C33</f>
        <v>225274</v>
      </c>
      <c r="D33" s="73">
        <f>'СШ №1'!D33+'СШ №2'!D33+'Макинская СШ'!D33+'Казгородокска СШ '!D33+'Донская СШ'!D33+'Амангельдинская СШ'!D33+'Невская СШ'!D33+'Саулинская СШ'!D33+'Енбекшильдерская СШ'!D33+'Буландинская СШ'!D33+'Когамская СШ'!D33+'Бирсуатская СШ'!D33+'Кенащинская СШ'!D33+'Мамайская ОШ'!D33+'Заураловская ОШ'!D33+'Макпальская ОШ'!D33+'Баймурзинская ОШ'!D33+'Советская ОШ'!D33+'Заозерновская ОШ'!D33+'Кызыл-Уюмская ОШ'!D33+'Яблоновская ОШ'!D33+'Алгинская ОШ'!D33+'Краснофлотская ОШ'!D33+'Кудку агашСШ'!D33+'Каратальская НШ'!D33+'Джукейская НШ'!D33+'Трудовая НШ'!D33</f>
        <v>40031.75</v>
      </c>
      <c r="E33" s="73">
        <f>'СШ №1'!E33+'СШ №2'!E33+'Макинская СШ'!E33+'Казгородокска СШ '!E33+'Донская СШ'!E33+'Амангельдинская СШ'!E33+'Невская СШ'!E33+'Саулинская СШ'!E33+'Енбекшильдерская СШ'!E33+'Буландинская СШ'!E33+'Когамская СШ'!E33+'Бирсуатская СШ'!E33+'Кенащинская СШ'!E33+'Мамайская ОШ'!E33+'Заураловская ОШ'!E33+'Макпальская ОШ'!E33+'Баймурзинская ОШ'!E33+'Советская ОШ'!E33+'Заозерновская ОШ'!E33+'Кызыл-Уюмская ОШ'!E33+'Яблоновская ОШ'!E33+'Алгинская ОШ'!E33+'Краснофлотская ОШ'!E33+'Кудку агашСШ'!E33+'Каратальская НШ'!E33+'Джукейская НШ'!E33+'Трудовая НШ'!E33</f>
        <v>40031.75</v>
      </c>
      <c r="F33" s="50">
        <v>225903</v>
      </c>
      <c r="G33" s="72">
        <f t="shared" si="2"/>
        <v>-629</v>
      </c>
    </row>
    <row r="34" spans="1:7" x14ac:dyDescent="0.3">
      <c r="C34" s="34">
        <f>C33+C32+C31+C30+C29+C15</f>
        <v>3396368.01664</v>
      </c>
      <c r="D34" s="34">
        <f t="shared" ref="D34:F34" si="8">D33+D32+D31+D30+D29+D15</f>
        <v>832556.75416000013</v>
      </c>
      <c r="E34" s="34">
        <f t="shared" si="8"/>
        <v>832556.75416000013</v>
      </c>
      <c r="F34" s="89">
        <f t="shared" si="8"/>
        <v>3389847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6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topLeftCell="A22" workbookViewId="0">
      <selection activeCell="F32" sqref="F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2.5" customHeight="1" x14ac:dyDescent="0.3">
      <c r="A4" s="104" t="s">
        <v>57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75</v>
      </c>
      <c r="D11" s="50">
        <f>C11</f>
        <v>75</v>
      </c>
      <c r="E11" s="50">
        <f>D11</f>
        <v>75</v>
      </c>
    </row>
    <row r="12" spans="1:7" ht="25.5" x14ac:dyDescent="0.3">
      <c r="A12" s="9" t="s">
        <v>24</v>
      </c>
      <c r="B12" s="6" t="s">
        <v>2</v>
      </c>
      <c r="C12" s="17">
        <f>(C13-C32)/C11</f>
        <v>2138.8974040000003</v>
      </c>
      <c r="D12" s="17">
        <f t="shared" ref="D12:E12" si="0">(D13-D32)/D11</f>
        <v>534.72435100000007</v>
      </c>
      <c r="E12" s="17">
        <f t="shared" si="0"/>
        <v>534.72435100000007</v>
      </c>
      <c r="F12" s="2" t="s">
        <v>32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160417.30530000001</v>
      </c>
      <c r="D13" s="47">
        <f t="shared" ref="D13:E13" si="1">D15+D29+D30+D33+D31+D32</f>
        <v>40104.326325000002</v>
      </c>
      <c r="E13" s="47">
        <f t="shared" si="1"/>
        <v>40104.326325000002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128594.5</v>
      </c>
      <c r="D15" s="78">
        <f t="shared" ref="D15:E15" si="3">D17+D20+D23+D26</f>
        <v>32148.625</v>
      </c>
      <c r="E15" s="78">
        <f t="shared" si="3"/>
        <v>32148.625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15004.7</v>
      </c>
      <c r="D17" s="55">
        <f>C17/4</f>
        <v>3751.1750000000002</v>
      </c>
      <c r="E17" s="55">
        <f t="shared" si="2"/>
        <v>3751.1750000000002</v>
      </c>
    </row>
    <row r="18" spans="1:6" s="21" customFormat="1" x14ac:dyDescent="0.3">
      <c r="A18" s="25" t="s">
        <v>4</v>
      </c>
      <c r="B18" s="26" t="s">
        <v>3</v>
      </c>
      <c r="C18" s="40">
        <v>5.5</v>
      </c>
      <c r="D18" s="33">
        <f t="shared" si="2"/>
        <v>5.5</v>
      </c>
      <c r="E18" s="33">
        <f t="shared" si="2"/>
        <v>5.5</v>
      </c>
      <c r="F18" s="80">
        <f>C18+C21+C24+C27</f>
        <v>46.16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227543.93939393942</v>
      </c>
      <c r="D19" s="33">
        <f t="shared" si="2"/>
        <v>227543.93939393942</v>
      </c>
      <c r="E19" s="33">
        <f t="shared" si="2"/>
        <v>227543.93939393942</v>
      </c>
    </row>
    <row r="20" spans="1:6" s="21" customFormat="1" ht="25.5" x14ac:dyDescent="0.3">
      <c r="A20" s="18" t="s">
        <v>30</v>
      </c>
      <c r="B20" s="53" t="s">
        <v>2</v>
      </c>
      <c r="C20" s="55">
        <v>86088.5</v>
      </c>
      <c r="D20" s="55">
        <f>C20/4</f>
        <v>21522.125</v>
      </c>
      <c r="E20" s="55">
        <f t="shared" ref="E20" si="4">D20</f>
        <v>21522.125</v>
      </c>
    </row>
    <row r="21" spans="1:6" s="21" customFormat="1" x14ac:dyDescent="0.3">
      <c r="A21" s="25" t="s">
        <v>4</v>
      </c>
      <c r="B21" s="26" t="s">
        <v>3</v>
      </c>
      <c r="C21" s="40">
        <v>19.91</v>
      </c>
      <c r="D21" s="33">
        <f t="shared" si="2"/>
        <v>19.91</v>
      </c>
      <c r="E21" s="33">
        <f t="shared" si="2"/>
        <v>19.91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360323.53926000337</v>
      </c>
      <c r="D22" s="33">
        <f t="shared" si="2"/>
        <v>360323.53926000337</v>
      </c>
      <c r="E22" s="33">
        <f t="shared" si="2"/>
        <v>360323.53926000337</v>
      </c>
    </row>
    <row r="23" spans="1:6" ht="39" x14ac:dyDescent="0.3">
      <c r="A23" s="11" t="s">
        <v>36</v>
      </c>
      <c r="B23" s="52" t="s">
        <v>2</v>
      </c>
      <c r="C23" s="55">
        <v>10557.7</v>
      </c>
      <c r="D23" s="55">
        <f>C23/4</f>
        <v>2639.4250000000002</v>
      </c>
      <c r="E23" s="55">
        <f t="shared" si="2"/>
        <v>2639.4250000000002</v>
      </c>
    </row>
    <row r="24" spans="1:6" x14ac:dyDescent="0.3">
      <c r="A24" s="9" t="s">
        <v>4</v>
      </c>
      <c r="B24" s="10" t="s">
        <v>3</v>
      </c>
      <c r="C24" s="40">
        <v>4.5</v>
      </c>
      <c r="D24" s="33">
        <f t="shared" si="2"/>
        <v>4.5</v>
      </c>
      <c r="E24" s="33">
        <f t="shared" si="2"/>
        <v>4.5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195512.96296296298</v>
      </c>
      <c r="D25" s="33">
        <f t="shared" si="2"/>
        <v>195512.96296296298</v>
      </c>
      <c r="E25" s="33">
        <f t="shared" si="2"/>
        <v>195512.96296296298</v>
      </c>
    </row>
    <row r="26" spans="1:6" ht="25.5" x14ac:dyDescent="0.3">
      <c r="A26" s="5" t="s">
        <v>23</v>
      </c>
      <c r="B26" s="52" t="s">
        <v>2</v>
      </c>
      <c r="C26" s="55">
        <v>16943.599999999999</v>
      </c>
      <c r="D26" s="55">
        <f>C26/4</f>
        <v>4235.8999999999996</v>
      </c>
      <c r="E26" s="55">
        <f t="shared" si="2"/>
        <v>4235.8999999999996</v>
      </c>
    </row>
    <row r="27" spans="1:6" x14ac:dyDescent="0.3">
      <c r="A27" s="9" t="s">
        <v>4</v>
      </c>
      <c r="B27" s="10" t="s">
        <v>3</v>
      </c>
      <c r="C27" s="70">
        <v>16.25</v>
      </c>
      <c r="D27" s="33">
        <f t="shared" si="2"/>
        <v>16.25</v>
      </c>
      <c r="E27" s="33">
        <f t="shared" si="2"/>
        <v>16.25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86890.256410256392</v>
      </c>
      <c r="D28" s="33">
        <f t="shared" si="2"/>
        <v>86890.256410256392</v>
      </c>
      <c r="E28" s="33">
        <f t="shared" si="2"/>
        <v>86890.256410256392</v>
      </c>
    </row>
    <row r="29" spans="1:6" ht="25.5" x14ac:dyDescent="0.3">
      <c r="A29" s="5" t="s">
        <v>5</v>
      </c>
      <c r="B29" s="6" t="s">
        <v>2</v>
      </c>
      <c r="C29" s="47">
        <f>C15*11.54%</f>
        <v>14839.805299999998</v>
      </c>
      <c r="D29" s="47">
        <f t="shared" ref="D29:E29" si="5">D15*11.54%</f>
        <v>3709.9513249999995</v>
      </c>
      <c r="E29" s="47">
        <f t="shared" si="5"/>
        <v>3709.9513249999995</v>
      </c>
    </row>
    <row r="30" spans="1:6" ht="36.75" x14ac:dyDescent="0.3">
      <c r="A30" s="11" t="s">
        <v>6</v>
      </c>
      <c r="B30" s="6" t="s">
        <v>2</v>
      </c>
      <c r="C30" s="47">
        <v>2067</v>
      </c>
      <c r="D30" s="55">
        <f>C30/4</f>
        <v>516.75</v>
      </c>
      <c r="E30" s="55">
        <f t="shared" si="2"/>
        <v>516.75</v>
      </c>
      <c r="F30" s="2">
        <f ca="1">+B30:F30:F32</f>
        <v>0</v>
      </c>
    </row>
    <row r="31" spans="1:6" ht="25.5" x14ac:dyDescent="0.3">
      <c r="A31" s="11" t="s">
        <v>7</v>
      </c>
      <c r="B31" s="6" t="s">
        <v>2</v>
      </c>
      <c r="C31" s="17">
        <v>3000</v>
      </c>
      <c r="D31" s="55">
        <f>C31/4</f>
        <v>750</v>
      </c>
      <c r="E31" s="33">
        <f t="shared" si="2"/>
        <v>750</v>
      </c>
    </row>
    <row r="32" spans="1:6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11916</v>
      </c>
      <c r="D33" s="55">
        <f>C33/4</f>
        <v>2979</v>
      </c>
      <c r="E33" s="55">
        <f t="shared" si="2"/>
        <v>2979</v>
      </c>
    </row>
    <row r="34" spans="1:5" x14ac:dyDescent="0.3">
      <c r="C34" s="16">
        <f>C33+C32+C31+C30+C29+C15</f>
        <v>160417.30530000001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8.75" customHeight="1" x14ac:dyDescent="0.3">
      <c r="A4" s="104" t="s">
        <v>56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133</v>
      </c>
      <c r="D11" s="50">
        <f>C11</f>
        <v>133</v>
      </c>
      <c r="E11" s="50">
        <f>D11</f>
        <v>133</v>
      </c>
    </row>
    <row r="12" spans="1:7" ht="25.5" x14ac:dyDescent="0.3">
      <c r="A12" s="9" t="s">
        <v>24</v>
      </c>
      <c r="B12" s="6" t="s">
        <v>2</v>
      </c>
      <c r="C12" s="17">
        <f>(C13-C32)/C11</f>
        <v>1849.8911255639098</v>
      </c>
      <c r="D12" s="17">
        <f t="shared" ref="D12:E12" si="0">(D13-D32)/D11</f>
        <v>444.27353327067669</v>
      </c>
      <c r="E12" s="17">
        <f t="shared" si="0"/>
        <v>444.27353327067669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246035.5197</v>
      </c>
      <c r="D13" s="47">
        <f t="shared" ref="D13:E13" si="1">D15+D29+D30+D33+D31+D32</f>
        <v>59088.379925000001</v>
      </c>
      <c r="E13" s="47">
        <f t="shared" si="1"/>
        <v>59088.379925000001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202530.5</v>
      </c>
      <c r="D15" s="78">
        <f t="shared" ref="D15:E15" si="3">D17+D20+D23+D26</f>
        <v>50632.625</v>
      </c>
      <c r="E15" s="78">
        <f t="shared" si="3"/>
        <v>50632.625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15074.3</v>
      </c>
      <c r="D17" s="55">
        <f>C17/4</f>
        <v>3768.5749999999998</v>
      </c>
      <c r="E17" s="55">
        <f t="shared" si="2"/>
        <v>3768.5749999999998</v>
      </c>
    </row>
    <row r="18" spans="1:6" s="21" customFormat="1" x14ac:dyDescent="0.3">
      <c r="A18" s="25" t="s">
        <v>4</v>
      </c>
      <c r="B18" s="26" t="s">
        <v>3</v>
      </c>
      <c r="C18" s="40">
        <v>5.5</v>
      </c>
      <c r="D18" s="33">
        <f t="shared" si="2"/>
        <v>5.5</v>
      </c>
      <c r="E18" s="33">
        <f t="shared" si="2"/>
        <v>5.5</v>
      </c>
      <c r="F18" s="80">
        <f>C18+C21+C24+C27</f>
        <v>65.97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228598.48484848483</v>
      </c>
      <c r="D19" s="33">
        <f t="shared" si="2"/>
        <v>228598.48484848483</v>
      </c>
      <c r="E19" s="33">
        <f t="shared" si="2"/>
        <v>228598.48484848483</v>
      </c>
    </row>
    <row r="20" spans="1:6" s="21" customFormat="1" ht="25.5" x14ac:dyDescent="0.3">
      <c r="A20" s="18" t="s">
        <v>30</v>
      </c>
      <c r="B20" s="53" t="s">
        <v>2</v>
      </c>
      <c r="C20" s="55">
        <v>151828.6</v>
      </c>
      <c r="D20" s="55">
        <f>C20/4</f>
        <v>37957.15</v>
      </c>
      <c r="E20" s="55">
        <f t="shared" si="2"/>
        <v>37957.15</v>
      </c>
    </row>
    <row r="21" spans="1:6" s="21" customFormat="1" x14ac:dyDescent="0.3">
      <c r="A21" s="25" t="s">
        <v>4</v>
      </c>
      <c r="B21" s="26" t="s">
        <v>3</v>
      </c>
      <c r="C21" s="40">
        <v>34.47</v>
      </c>
      <c r="D21" s="33">
        <f t="shared" si="2"/>
        <v>34.47</v>
      </c>
      <c r="E21" s="33">
        <f t="shared" si="2"/>
        <v>34.47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367054.92698965286</v>
      </c>
      <c r="D22" s="33">
        <f t="shared" si="2"/>
        <v>367054.92698965286</v>
      </c>
      <c r="E22" s="33">
        <f t="shared" si="2"/>
        <v>367054.92698965286</v>
      </c>
    </row>
    <row r="23" spans="1:6" ht="39" x14ac:dyDescent="0.3">
      <c r="A23" s="11" t="s">
        <v>36</v>
      </c>
      <c r="B23" s="52" t="s">
        <v>2</v>
      </c>
      <c r="C23" s="55">
        <v>14992.9</v>
      </c>
      <c r="D23" s="55">
        <f>C23/4</f>
        <v>3748.2249999999999</v>
      </c>
      <c r="E23" s="55">
        <f t="shared" si="2"/>
        <v>3748.2249999999999</v>
      </c>
    </row>
    <row r="24" spans="1:6" x14ac:dyDescent="0.3">
      <c r="A24" s="9" t="s">
        <v>4</v>
      </c>
      <c r="B24" s="10" t="s">
        <v>3</v>
      </c>
      <c r="C24" s="40">
        <v>6</v>
      </c>
      <c r="D24" s="33">
        <f t="shared" si="2"/>
        <v>6</v>
      </c>
      <c r="E24" s="33">
        <f t="shared" si="2"/>
        <v>6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208234.72222222222</v>
      </c>
      <c r="D25" s="33">
        <f t="shared" si="2"/>
        <v>208234.72222222222</v>
      </c>
      <c r="E25" s="33">
        <f t="shared" si="2"/>
        <v>208234.72222222222</v>
      </c>
    </row>
    <row r="26" spans="1:6" ht="25.5" x14ac:dyDescent="0.3">
      <c r="A26" s="5" t="s">
        <v>23</v>
      </c>
      <c r="B26" s="52" t="s">
        <v>2</v>
      </c>
      <c r="C26" s="55">
        <v>20634.7</v>
      </c>
      <c r="D26" s="55">
        <f>C26/4</f>
        <v>5158.6750000000002</v>
      </c>
      <c r="E26" s="55">
        <f t="shared" si="2"/>
        <v>5158.6750000000002</v>
      </c>
    </row>
    <row r="27" spans="1:6" x14ac:dyDescent="0.3">
      <c r="A27" s="9" t="s">
        <v>4</v>
      </c>
      <c r="B27" s="10" t="s">
        <v>3</v>
      </c>
      <c r="C27" s="40">
        <v>20</v>
      </c>
      <c r="D27" s="33">
        <f t="shared" si="2"/>
        <v>20</v>
      </c>
      <c r="E27" s="33">
        <f t="shared" si="2"/>
        <v>20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85977.916666666672</v>
      </c>
      <c r="D28" s="33">
        <f t="shared" si="2"/>
        <v>85977.916666666672</v>
      </c>
      <c r="E28" s="33">
        <f t="shared" si="2"/>
        <v>85977.916666666672</v>
      </c>
    </row>
    <row r="29" spans="1:6" ht="25.5" x14ac:dyDescent="0.3">
      <c r="A29" s="5" t="s">
        <v>5</v>
      </c>
      <c r="B29" s="6" t="s">
        <v>2</v>
      </c>
      <c r="C29" s="47">
        <f>C15*11.54%</f>
        <v>23372.019699999997</v>
      </c>
      <c r="D29" s="47">
        <f t="shared" ref="D29:E29" si="4">D15*11.54%</f>
        <v>5843.0049249999993</v>
      </c>
      <c r="E29" s="47">
        <f t="shared" si="4"/>
        <v>5843.0049249999993</v>
      </c>
    </row>
    <row r="30" spans="1:6" ht="36.75" x14ac:dyDescent="0.3">
      <c r="A30" s="11" t="s">
        <v>6</v>
      </c>
      <c r="B30" s="6" t="s">
        <v>2</v>
      </c>
      <c r="C30" s="47">
        <v>2203</v>
      </c>
      <c r="D30" s="55">
        <f>C30/4</f>
        <v>550.75</v>
      </c>
      <c r="E30" s="55">
        <f t="shared" si="2"/>
        <v>550.75</v>
      </c>
    </row>
    <row r="31" spans="1:6" ht="25.5" x14ac:dyDescent="0.3">
      <c r="A31" s="11" t="s">
        <v>7</v>
      </c>
      <c r="B31" s="6" t="s">
        <v>2</v>
      </c>
      <c r="C31" s="17">
        <v>3000</v>
      </c>
      <c r="D31" s="55">
        <f>C31/4</f>
        <v>750</v>
      </c>
      <c r="E31" s="55">
        <f t="shared" si="2"/>
        <v>750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14930</v>
      </c>
      <c r="D33" s="55">
        <v>1312</v>
      </c>
      <c r="E33" s="55">
        <f t="shared" si="2"/>
        <v>1312</v>
      </c>
    </row>
    <row r="34" spans="1:5" x14ac:dyDescent="0.3">
      <c r="C34" s="16">
        <f>C33+C32+C31+C30+C29+C15</f>
        <v>246035.5197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8" workbookViewId="0">
      <selection activeCell="C34" sqref="C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3.7109375" style="16" customWidth="1"/>
    <col min="5" max="5" width="13.5703125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8" customHeight="1" x14ac:dyDescent="0.3">
      <c r="A4" s="104" t="s">
        <v>55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65" t="s">
        <v>14</v>
      </c>
      <c r="F10" s="2" t="s">
        <v>31</v>
      </c>
    </row>
    <row r="11" spans="1:7" x14ac:dyDescent="0.3">
      <c r="A11" s="5" t="s">
        <v>21</v>
      </c>
      <c r="B11" s="6" t="s">
        <v>10</v>
      </c>
      <c r="C11" s="50">
        <v>63</v>
      </c>
      <c r="D11" s="50">
        <f>C11</f>
        <v>63</v>
      </c>
      <c r="E11" s="50">
        <f>D11</f>
        <v>63</v>
      </c>
    </row>
    <row r="12" spans="1:7" ht="25.5" x14ac:dyDescent="0.3">
      <c r="A12" s="9" t="s">
        <v>37</v>
      </c>
      <c r="B12" s="6" t="s">
        <v>2</v>
      </c>
      <c r="C12" s="17">
        <f>(C13-C32)/C11</f>
        <v>2690.5968323809525</v>
      </c>
      <c r="D12" s="17">
        <f t="shared" ref="D12:E12" si="0">(D13-D32)/D11</f>
        <v>671.45873190476198</v>
      </c>
      <c r="E12" s="17">
        <f t="shared" si="0"/>
        <v>671.45873190476198</v>
      </c>
    </row>
    <row r="13" spans="1:7" ht="25.5" x14ac:dyDescent="0.3">
      <c r="A13" s="5" t="s">
        <v>11</v>
      </c>
      <c r="B13" s="6" t="s">
        <v>2</v>
      </c>
      <c r="C13" s="62">
        <f>C15+C29+C30+C33+C31+C32</f>
        <v>169507.60044000001</v>
      </c>
      <c r="D13" s="62">
        <f t="shared" ref="D13:E13" si="1">D15+D29+D30+D33+D31+D32</f>
        <v>42301.900110000002</v>
      </c>
      <c r="E13" s="62">
        <f t="shared" si="1"/>
        <v>42301.900110000002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145528.6</v>
      </c>
      <c r="D15" s="78">
        <f t="shared" ref="D15:E15" si="3">D17+D20+D23+D26</f>
        <v>36382.15</v>
      </c>
      <c r="E15" s="78">
        <f t="shared" si="3"/>
        <v>36382.15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16388.8</v>
      </c>
      <c r="D17" s="47">
        <f>C17/4</f>
        <v>4097.2</v>
      </c>
      <c r="E17" s="47">
        <f t="shared" si="2"/>
        <v>4097.2</v>
      </c>
    </row>
    <row r="18" spans="1:6" s="21" customFormat="1" x14ac:dyDescent="0.3">
      <c r="A18" s="25" t="s">
        <v>4</v>
      </c>
      <c r="B18" s="26" t="s">
        <v>3</v>
      </c>
      <c r="C18" s="40">
        <v>5</v>
      </c>
      <c r="D18" s="17">
        <f t="shared" si="2"/>
        <v>5</v>
      </c>
      <c r="E18" s="17">
        <f t="shared" si="2"/>
        <v>5</v>
      </c>
      <c r="F18" s="80">
        <f>C18+C21+C24+C27</f>
        <v>47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273346.66666666663</v>
      </c>
      <c r="D19" s="17">
        <f t="shared" si="2"/>
        <v>273346.66666666663</v>
      </c>
      <c r="E19" s="17">
        <f t="shared" si="2"/>
        <v>273346.66666666663</v>
      </c>
    </row>
    <row r="20" spans="1:6" s="21" customFormat="1" ht="25.5" x14ac:dyDescent="0.3">
      <c r="A20" s="18" t="s">
        <v>30</v>
      </c>
      <c r="B20" s="53" t="s">
        <v>2</v>
      </c>
      <c r="C20" s="55">
        <v>104259</v>
      </c>
      <c r="D20" s="47">
        <f>C20/4</f>
        <v>26064.75</v>
      </c>
      <c r="E20" s="47">
        <f t="shared" si="2"/>
        <v>26064.75</v>
      </c>
    </row>
    <row r="21" spans="1:6" x14ac:dyDescent="0.3">
      <c r="A21" s="9" t="s">
        <v>4</v>
      </c>
      <c r="B21" s="10" t="s">
        <v>3</v>
      </c>
      <c r="C21" s="40">
        <v>26</v>
      </c>
      <c r="D21" s="17">
        <f t="shared" si="2"/>
        <v>26</v>
      </c>
      <c r="E21" s="17">
        <f t="shared" si="2"/>
        <v>26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334163.46153846156</v>
      </c>
      <c r="D22" s="17">
        <f t="shared" si="2"/>
        <v>334163.46153846156</v>
      </c>
      <c r="E22" s="17">
        <f t="shared" si="2"/>
        <v>334163.46153846156</v>
      </c>
    </row>
    <row r="23" spans="1:6" ht="39" x14ac:dyDescent="0.3">
      <c r="A23" s="11" t="s">
        <v>36</v>
      </c>
      <c r="B23" s="52" t="s">
        <v>2</v>
      </c>
      <c r="C23" s="55">
        <v>14018.2</v>
      </c>
      <c r="D23" s="47">
        <f>C23/4</f>
        <v>3504.55</v>
      </c>
      <c r="E23" s="47">
        <f t="shared" si="2"/>
        <v>3504.55</v>
      </c>
    </row>
    <row r="24" spans="1:6" x14ac:dyDescent="0.3">
      <c r="A24" s="9" t="s">
        <v>4</v>
      </c>
      <c r="B24" s="10" t="s">
        <v>3</v>
      </c>
      <c r="C24" s="40">
        <v>5.5</v>
      </c>
      <c r="D24" s="17">
        <f t="shared" si="2"/>
        <v>5.5</v>
      </c>
      <c r="E24" s="17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212396.9696969697</v>
      </c>
      <c r="D25" s="17">
        <f t="shared" si="2"/>
        <v>212396.9696969697</v>
      </c>
      <c r="E25" s="17">
        <f t="shared" si="2"/>
        <v>212396.9696969697</v>
      </c>
    </row>
    <row r="26" spans="1:6" ht="25.5" x14ac:dyDescent="0.3">
      <c r="A26" s="5" t="s">
        <v>23</v>
      </c>
      <c r="B26" s="52" t="s">
        <v>2</v>
      </c>
      <c r="C26" s="55">
        <v>10862.6</v>
      </c>
      <c r="D26" s="47">
        <f>C26/4</f>
        <v>2715.65</v>
      </c>
      <c r="E26" s="47">
        <f t="shared" si="2"/>
        <v>2715.65</v>
      </c>
    </row>
    <row r="27" spans="1:6" x14ac:dyDescent="0.3">
      <c r="A27" s="9" t="s">
        <v>4</v>
      </c>
      <c r="B27" s="10" t="s">
        <v>3</v>
      </c>
      <c r="C27" s="40">
        <v>10.5</v>
      </c>
      <c r="D27" s="17">
        <f t="shared" si="2"/>
        <v>10.5</v>
      </c>
      <c r="E27" s="17">
        <f t="shared" si="2"/>
        <v>10.5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86211.111111111109</v>
      </c>
      <c r="D28" s="17">
        <f t="shared" si="2"/>
        <v>86211.111111111109</v>
      </c>
      <c r="E28" s="17">
        <f t="shared" si="2"/>
        <v>86211.111111111109</v>
      </c>
    </row>
    <row r="29" spans="1:6" ht="25.5" x14ac:dyDescent="0.3">
      <c r="A29" s="5" t="s">
        <v>5</v>
      </c>
      <c r="B29" s="6" t="s">
        <v>2</v>
      </c>
      <c r="C29" s="47">
        <f>C15*11.54%</f>
        <v>16794.00044</v>
      </c>
      <c r="D29" s="47">
        <f t="shared" ref="D29:E29" si="4">D15*11.54%</f>
        <v>4198.5001099999999</v>
      </c>
      <c r="E29" s="47">
        <f t="shared" si="4"/>
        <v>4198.5001099999999</v>
      </c>
    </row>
    <row r="30" spans="1:6" ht="36.75" x14ac:dyDescent="0.3">
      <c r="A30" s="11" t="s">
        <v>6</v>
      </c>
      <c r="B30" s="6" t="s">
        <v>2</v>
      </c>
      <c r="C30" s="47">
        <v>696</v>
      </c>
      <c r="D30" s="47">
        <f>C30/4</f>
        <v>174</v>
      </c>
      <c r="E30" s="47">
        <f t="shared" si="2"/>
        <v>174</v>
      </c>
    </row>
    <row r="31" spans="1:6" ht="25.5" x14ac:dyDescent="0.3">
      <c r="A31" s="11" t="s">
        <v>7</v>
      </c>
      <c r="B31" s="6" t="s">
        <v>2</v>
      </c>
      <c r="C31" s="17">
        <v>300</v>
      </c>
      <c r="D31" s="17"/>
      <c r="E31" s="17"/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58.5" customHeight="1" x14ac:dyDescent="0.3">
      <c r="A33" s="11" t="s">
        <v>9</v>
      </c>
      <c r="B33" s="6" t="s">
        <v>2</v>
      </c>
      <c r="C33" s="47">
        <v>6189</v>
      </c>
      <c r="D33" s="47">
        <f>C33/4</f>
        <v>1547.25</v>
      </c>
      <c r="E33" s="47">
        <f t="shared" si="2"/>
        <v>1547.25</v>
      </c>
    </row>
    <row r="34" spans="1:5" x14ac:dyDescent="0.3">
      <c r="C34" s="16">
        <f>C33+C32+C31+C30+C29+C15</f>
        <v>169507.60044000001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4" sqref="C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7" customHeight="1" x14ac:dyDescent="0.3">
      <c r="A4" s="104" t="s">
        <v>54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57</v>
      </c>
      <c r="D11" s="50">
        <f>C11</f>
        <v>57</v>
      </c>
      <c r="E11" s="50">
        <f>D11</f>
        <v>57</v>
      </c>
    </row>
    <row r="12" spans="1:7" ht="25.5" x14ac:dyDescent="0.3">
      <c r="A12" s="9" t="s">
        <v>24</v>
      </c>
      <c r="B12" s="6" t="s">
        <v>2</v>
      </c>
      <c r="C12" s="17">
        <f>(C13-C32)/C11</f>
        <v>2542.9026596491226</v>
      </c>
      <c r="D12" s="17">
        <f t="shared" ref="D12:E12" si="0">(D13-D32)/D11</f>
        <v>643.86601578947364</v>
      </c>
      <c r="E12" s="17">
        <f t="shared" si="0"/>
        <v>643.86601578947364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144945.4516</v>
      </c>
      <c r="D13" s="47">
        <f t="shared" ref="D13:E13" si="1">D15+D29+D30+D33+D31+D32</f>
        <v>36700.3629</v>
      </c>
      <c r="E13" s="47">
        <f t="shared" si="1"/>
        <v>36700.3629</v>
      </c>
    </row>
    <row r="14" spans="1:7" x14ac:dyDescent="0.3">
      <c r="A14" s="7" t="s">
        <v>0</v>
      </c>
      <c r="B14" s="8"/>
      <c r="C14" s="17"/>
      <c r="D14" s="33">
        <f t="shared" ref="D14:E32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114354</v>
      </c>
      <c r="D15" s="78">
        <f t="shared" ref="D15:E15" si="3">D17+D20+D23+D26</f>
        <v>28588.5</v>
      </c>
      <c r="E15" s="78">
        <f t="shared" si="3"/>
        <v>28588.5</v>
      </c>
    </row>
    <row r="16" spans="1:7" x14ac:dyDescent="0.3">
      <c r="A16" s="7" t="s">
        <v>1</v>
      </c>
      <c r="B16" s="8"/>
      <c r="C16" s="17"/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12963.2</v>
      </c>
      <c r="D17" s="55">
        <f>C17/4</f>
        <v>3240.8</v>
      </c>
      <c r="E17" s="55">
        <f t="shared" si="2"/>
        <v>3240.8</v>
      </c>
    </row>
    <row r="18" spans="1:6" s="21" customFormat="1" x14ac:dyDescent="0.3">
      <c r="A18" s="25" t="s">
        <v>4</v>
      </c>
      <c r="B18" s="26" t="s">
        <v>3</v>
      </c>
      <c r="C18" s="33">
        <v>4.5</v>
      </c>
      <c r="D18" s="33">
        <f t="shared" si="2"/>
        <v>4.5</v>
      </c>
      <c r="E18" s="33">
        <f t="shared" si="2"/>
        <v>4.5</v>
      </c>
      <c r="F18" s="79">
        <f>C18+C21+C24+C27</f>
        <v>42.44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240259.25925925927</v>
      </c>
      <c r="D19" s="33">
        <f t="shared" si="2"/>
        <v>240259.25925925927</v>
      </c>
      <c r="E19" s="33">
        <f t="shared" si="2"/>
        <v>240259.25925925927</v>
      </c>
    </row>
    <row r="20" spans="1:6" s="21" customFormat="1" ht="25.5" x14ac:dyDescent="0.3">
      <c r="A20" s="18" t="s">
        <v>30</v>
      </c>
      <c r="B20" s="53" t="s">
        <v>2</v>
      </c>
      <c r="C20" s="55">
        <v>70189.3</v>
      </c>
      <c r="D20" s="55">
        <f>C20/4</f>
        <v>17547.325000000001</v>
      </c>
      <c r="E20" s="55">
        <f t="shared" si="2"/>
        <v>17547.325000000001</v>
      </c>
    </row>
    <row r="21" spans="1:6" s="21" customFormat="1" x14ac:dyDescent="0.3">
      <c r="A21" s="25" t="s">
        <v>4</v>
      </c>
      <c r="B21" s="26" t="s">
        <v>3</v>
      </c>
      <c r="C21" s="33">
        <v>16.440000000000001</v>
      </c>
      <c r="D21" s="33">
        <f t="shared" si="2"/>
        <v>16.440000000000001</v>
      </c>
      <c r="E21" s="33">
        <f t="shared" si="2"/>
        <v>16.440000000000001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355785.17842660175</v>
      </c>
      <c r="D22" s="33">
        <f t="shared" si="2"/>
        <v>355785.17842660175</v>
      </c>
      <c r="E22" s="33">
        <f t="shared" si="2"/>
        <v>355785.17842660175</v>
      </c>
    </row>
    <row r="23" spans="1:6" ht="39" x14ac:dyDescent="0.3">
      <c r="A23" s="11" t="s">
        <v>36</v>
      </c>
      <c r="B23" s="52" t="s">
        <v>2</v>
      </c>
      <c r="C23" s="55">
        <v>14538.4</v>
      </c>
      <c r="D23" s="55">
        <f>C23/4</f>
        <v>3634.6</v>
      </c>
      <c r="E23" s="55">
        <f t="shared" si="2"/>
        <v>3634.6</v>
      </c>
    </row>
    <row r="24" spans="1:6" x14ac:dyDescent="0.3">
      <c r="A24" s="9" t="s">
        <v>4</v>
      </c>
      <c r="B24" s="10" t="s">
        <v>3</v>
      </c>
      <c r="C24" s="33">
        <v>5.5</v>
      </c>
      <c r="D24" s="33">
        <f t="shared" si="2"/>
        <v>5.5</v>
      </c>
      <c r="E24" s="33">
        <f t="shared" si="2"/>
        <v>5.5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220278.78787878787</v>
      </c>
      <c r="D25" s="33">
        <f t="shared" si="2"/>
        <v>220278.78787878787</v>
      </c>
      <c r="E25" s="33">
        <f t="shared" si="2"/>
        <v>220278.78787878787</v>
      </c>
    </row>
    <row r="26" spans="1:6" ht="25.5" x14ac:dyDescent="0.3">
      <c r="A26" s="5" t="s">
        <v>23</v>
      </c>
      <c r="B26" s="52" t="s">
        <v>2</v>
      </c>
      <c r="C26" s="55">
        <v>16663.099999999999</v>
      </c>
      <c r="D26" s="55">
        <f>C26/4</f>
        <v>4165.7749999999996</v>
      </c>
      <c r="E26" s="55">
        <f t="shared" si="2"/>
        <v>4165.7749999999996</v>
      </c>
    </row>
    <row r="27" spans="1:6" x14ac:dyDescent="0.3">
      <c r="A27" s="9" t="s">
        <v>4</v>
      </c>
      <c r="B27" s="10" t="s">
        <v>3</v>
      </c>
      <c r="C27" s="33">
        <v>16</v>
      </c>
      <c r="D27" s="33">
        <f t="shared" si="2"/>
        <v>16</v>
      </c>
      <c r="E27" s="33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86786.979166666657</v>
      </c>
      <c r="D28" s="33">
        <f t="shared" si="2"/>
        <v>86786.979166666657</v>
      </c>
      <c r="E28" s="33">
        <f t="shared" si="2"/>
        <v>86786.979166666657</v>
      </c>
    </row>
    <row r="29" spans="1:6" ht="25.5" x14ac:dyDescent="0.3">
      <c r="A29" s="5" t="s">
        <v>5</v>
      </c>
      <c r="B29" s="6" t="s">
        <v>2</v>
      </c>
      <c r="C29" s="47">
        <f>C15*11.54%</f>
        <v>13196.451599999999</v>
      </c>
      <c r="D29" s="47">
        <f t="shared" ref="D29:E29" si="4">D15*11.54%</f>
        <v>3299.1128999999996</v>
      </c>
      <c r="E29" s="47">
        <f t="shared" si="4"/>
        <v>3299.1128999999996</v>
      </c>
    </row>
    <row r="30" spans="1:6" ht="36.75" x14ac:dyDescent="0.3">
      <c r="A30" s="11" t="s">
        <v>6</v>
      </c>
      <c r="B30" s="6" t="s">
        <v>2</v>
      </c>
      <c r="C30" s="47">
        <v>2067</v>
      </c>
      <c r="D30" s="55">
        <f>C30/4</f>
        <v>516.75</v>
      </c>
      <c r="E30" s="55">
        <f t="shared" si="2"/>
        <v>516.75</v>
      </c>
    </row>
    <row r="31" spans="1:6" ht="25.5" x14ac:dyDescent="0.3">
      <c r="A31" s="11" t="s">
        <v>7</v>
      </c>
      <c r="B31" s="6" t="s">
        <v>2</v>
      </c>
      <c r="C31" s="47">
        <v>3952</v>
      </c>
      <c r="D31" s="47">
        <v>1452</v>
      </c>
      <c r="E31" s="47">
        <v>1452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11376</v>
      </c>
      <c r="D33" s="55">
        <f>C33/4</f>
        <v>2844</v>
      </c>
      <c r="E33" s="55">
        <f t="shared" ref="E33" si="5">D33</f>
        <v>2844</v>
      </c>
    </row>
    <row r="34" spans="1:5" x14ac:dyDescent="0.3">
      <c r="C34" s="16">
        <f>C33+C32+C31+C30+C29+C15</f>
        <v>144945.4516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4.25" customHeight="1" x14ac:dyDescent="0.3">
      <c r="A4" s="104" t="s">
        <v>53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65</v>
      </c>
      <c r="D11" s="50">
        <f>C11</f>
        <v>65</v>
      </c>
      <c r="E11" s="50">
        <f>D11</f>
        <v>65</v>
      </c>
    </row>
    <row r="12" spans="1:7" ht="25.5" x14ac:dyDescent="0.3">
      <c r="A12" s="9" t="s">
        <v>24</v>
      </c>
      <c r="B12" s="6" t="s">
        <v>2</v>
      </c>
      <c r="C12" s="17">
        <f>(C13-C32)/C11</f>
        <v>2371.1405787692306</v>
      </c>
      <c r="D12" s="17">
        <f t="shared" ref="D12" si="0">(D13-D32)/D11</f>
        <v>582.4005293076923</v>
      </c>
      <c r="E12" s="17">
        <f t="shared" ref="E12" si="1">(E13-E32)/E11</f>
        <v>582.4005293076923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154124.13761999999</v>
      </c>
      <c r="D13" s="47">
        <f t="shared" ref="D13:E13" si="2">D15+D29+D30+D33+D31+D32</f>
        <v>37856.034404999999</v>
      </c>
      <c r="E13" s="47">
        <f t="shared" si="2"/>
        <v>37856.034404999999</v>
      </c>
    </row>
    <row r="14" spans="1:7" x14ac:dyDescent="0.3">
      <c r="A14" s="7" t="s">
        <v>0</v>
      </c>
      <c r="B14" s="8"/>
      <c r="C14" s="17"/>
      <c r="D14" s="17">
        <f t="shared" ref="D14:E33" si="3">C14</f>
        <v>0</v>
      </c>
      <c r="E14" s="17">
        <f t="shared" si="3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124695.3</v>
      </c>
      <c r="D15" s="78">
        <f t="shared" ref="D15:E15" si="4">D17+D20+D23+D26</f>
        <v>31173.825000000001</v>
      </c>
      <c r="E15" s="78">
        <f t="shared" si="4"/>
        <v>31173.825000000001</v>
      </c>
    </row>
    <row r="16" spans="1:7" x14ac:dyDescent="0.3">
      <c r="A16" s="7" t="s">
        <v>1</v>
      </c>
      <c r="B16" s="8"/>
      <c r="C16" s="17"/>
      <c r="D16" s="17">
        <f t="shared" si="3"/>
        <v>0</v>
      </c>
      <c r="E16" s="17">
        <f t="shared" si="3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11978.6</v>
      </c>
      <c r="D17" s="47">
        <f>C17/4</f>
        <v>2994.65</v>
      </c>
      <c r="E17" s="47">
        <f t="shared" si="3"/>
        <v>2994.65</v>
      </c>
    </row>
    <row r="18" spans="1:6" s="21" customFormat="1" x14ac:dyDescent="0.3">
      <c r="A18" s="25" t="s">
        <v>4</v>
      </c>
      <c r="B18" s="26" t="s">
        <v>3</v>
      </c>
      <c r="C18" s="42">
        <v>4.5</v>
      </c>
      <c r="D18" s="17">
        <f t="shared" si="3"/>
        <v>4.5</v>
      </c>
      <c r="E18" s="17">
        <f t="shared" si="3"/>
        <v>4.5</v>
      </c>
      <c r="F18" s="79">
        <f>C18+C21+C24+C27</f>
        <v>45.879999999999995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222025.92592592593</v>
      </c>
      <c r="D19" s="17">
        <f t="shared" si="3"/>
        <v>222025.92592592593</v>
      </c>
      <c r="E19" s="17">
        <f t="shared" si="3"/>
        <v>222025.92592592593</v>
      </c>
    </row>
    <row r="20" spans="1:6" s="21" customFormat="1" ht="25.5" x14ac:dyDescent="0.3">
      <c r="A20" s="18" t="s">
        <v>30</v>
      </c>
      <c r="B20" s="53" t="s">
        <v>2</v>
      </c>
      <c r="C20" s="54">
        <v>86912.4</v>
      </c>
      <c r="D20" s="47">
        <f>C20/4</f>
        <v>21728.1</v>
      </c>
      <c r="E20" s="47">
        <f t="shared" si="3"/>
        <v>21728.1</v>
      </c>
    </row>
    <row r="21" spans="1:6" s="21" customFormat="1" x14ac:dyDescent="0.3">
      <c r="A21" s="25" t="s">
        <v>4</v>
      </c>
      <c r="B21" s="26" t="s">
        <v>3</v>
      </c>
      <c r="C21" s="42">
        <v>21.38</v>
      </c>
      <c r="D21" s="17">
        <f t="shared" si="3"/>
        <v>21.38</v>
      </c>
      <c r="E21" s="17">
        <f t="shared" si="3"/>
        <v>21.38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338760.52385406924</v>
      </c>
      <c r="D22" s="17">
        <f t="shared" si="3"/>
        <v>338760.52385406924</v>
      </c>
      <c r="E22" s="17">
        <f t="shared" si="3"/>
        <v>338760.52385406924</v>
      </c>
    </row>
    <row r="23" spans="1:6" ht="39" x14ac:dyDescent="0.3">
      <c r="A23" s="11" t="s">
        <v>36</v>
      </c>
      <c r="B23" s="52" t="s">
        <v>2</v>
      </c>
      <c r="C23" s="54">
        <v>9820.1</v>
      </c>
      <c r="D23" s="47">
        <f>C23/4</f>
        <v>2455.0250000000001</v>
      </c>
      <c r="E23" s="47">
        <f t="shared" ref="E23" si="5">D23</f>
        <v>2455.0250000000001</v>
      </c>
    </row>
    <row r="24" spans="1:6" x14ac:dyDescent="0.3">
      <c r="A24" s="9" t="s">
        <v>4</v>
      </c>
      <c r="B24" s="10" t="s">
        <v>3</v>
      </c>
      <c r="C24" s="42">
        <v>4.5</v>
      </c>
      <c r="D24" s="17">
        <f t="shared" si="3"/>
        <v>4.5</v>
      </c>
      <c r="E24" s="17">
        <f t="shared" si="3"/>
        <v>4.5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181853.70370370371</v>
      </c>
      <c r="D25" s="17">
        <f t="shared" si="3"/>
        <v>181853.70370370371</v>
      </c>
      <c r="E25" s="17">
        <f t="shared" si="3"/>
        <v>181853.70370370371</v>
      </c>
      <c r="F25" s="2" t="s">
        <v>31</v>
      </c>
    </row>
    <row r="26" spans="1:6" ht="25.5" x14ac:dyDescent="0.3">
      <c r="A26" s="5" t="s">
        <v>23</v>
      </c>
      <c r="B26" s="52" t="s">
        <v>2</v>
      </c>
      <c r="C26" s="54">
        <v>15984.2</v>
      </c>
      <c r="D26" s="47">
        <f>C26/4</f>
        <v>3996.05</v>
      </c>
      <c r="E26" s="47">
        <f t="shared" si="3"/>
        <v>3996.05</v>
      </c>
    </row>
    <row r="27" spans="1:6" x14ac:dyDescent="0.3">
      <c r="A27" s="9" t="s">
        <v>4</v>
      </c>
      <c r="B27" s="10" t="s">
        <v>3</v>
      </c>
      <c r="C27" s="42">
        <v>15.5</v>
      </c>
      <c r="D27" s="17">
        <f t="shared" si="3"/>
        <v>15.5</v>
      </c>
      <c r="E27" s="17">
        <f t="shared" si="3"/>
        <v>15.5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85936.559139784949</v>
      </c>
      <c r="D28" s="17">
        <f t="shared" si="3"/>
        <v>85936.559139784949</v>
      </c>
      <c r="E28" s="17">
        <f t="shared" si="3"/>
        <v>85936.559139784949</v>
      </c>
    </row>
    <row r="29" spans="1:6" ht="25.5" x14ac:dyDescent="0.3">
      <c r="A29" s="5" t="s">
        <v>5</v>
      </c>
      <c r="B29" s="6" t="s">
        <v>2</v>
      </c>
      <c r="C29" s="47">
        <f>C15*11.54%</f>
        <v>14389.837619999998</v>
      </c>
      <c r="D29" s="47">
        <f t="shared" ref="D29:E29" si="6">D15*11.54%</f>
        <v>3597.4594049999996</v>
      </c>
      <c r="E29" s="47">
        <f t="shared" si="6"/>
        <v>3597.4594049999996</v>
      </c>
    </row>
    <row r="30" spans="1:6" ht="36.75" x14ac:dyDescent="0.3">
      <c r="A30" s="11" t="s">
        <v>6</v>
      </c>
      <c r="B30" s="6" t="s">
        <v>2</v>
      </c>
      <c r="C30" s="47">
        <v>2062</v>
      </c>
      <c r="D30" s="47">
        <f>C30/4</f>
        <v>515.5</v>
      </c>
      <c r="E30" s="47">
        <f t="shared" si="3"/>
        <v>515.5</v>
      </c>
    </row>
    <row r="31" spans="1:6" ht="25.5" x14ac:dyDescent="0.3">
      <c r="A31" s="11" t="s">
        <v>7</v>
      </c>
      <c r="B31" s="6" t="s">
        <v>2</v>
      </c>
      <c r="C31" s="17">
        <v>2700</v>
      </c>
      <c r="D31" s="17">
        <v>0</v>
      </c>
      <c r="E31" s="17">
        <f t="shared" si="3"/>
        <v>0</v>
      </c>
    </row>
    <row r="32" spans="1:6" ht="36.75" x14ac:dyDescent="0.3">
      <c r="A32" s="11" t="s">
        <v>8</v>
      </c>
      <c r="B32" s="6" t="s">
        <v>2</v>
      </c>
      <c r="C32" s="47"/>
      <c r="D32" s="47">
        <f t="shared" si="3"/>
        <v>0</v>
      </c>
      <c r="E32" s="47">
        <f t="shared" si="3"/>
        <v>0</v>
      </c>
    </row>
    <row r="33" spans="1:5" ht="38.25" customHeight="1" x14ac:dyDescent="0.3">
      <c r="A33" s="11" t="s">
        <v>9</v>
      </c>
      <c r="B33" s="6" t="s">
        <v>2</v>
      </c>
      <c r="C33" s="47">
        <v>10277</v>
      </c>
      <c r="D33" s="47">
        <f>C33/4</f>
        <v>2569.25</v>
      </c>
      <c r="E33" s="47">
        <f t="shared" si="3"/>
        <v>2569.25</v>
      </c>
    </row>
    <row r="34" spans="1:5" x14ac:dyDescent="0.3">
      <c r="C34" s="16">
        <f>C33+C32+C31+C30+C29+C15</f>
        <v>154124.13761999999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1.25" customHeight="1" x14ac:dyDescent="0.3">
      <c r="A4" s="104" t="s">
        <v>52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78</v>
      </c>
      <c r="D11" s="50">
        <f>C11</f>
        <v>78</v>
      </c>
      <c r="E11" s="50">
        <f>D11</f>
        <v>78</v>
      </c>
    </row>
    <row r="12" spans="1:7" ht="25.5" x14ac:dyDescent="0.3">
      <c r="A12" s="9" t="s">
        <v>24</v>
      </c>
      <c r="B12" s="6" t="s">
        <v>2</v>
      </c>
      <c r="C12" s="33">
        <f>(C13-C32)/C11</f>
        <v>2015.3579723076923</v>
      </c>
      <c r="D12" s="33">
        <f t="shared" ref="D12:E12" si="0">(D13-D32)/D11</f>
        <v>503.83949307692308</v>
      </c>
      <c r="E12" s="33">
        <f t="shared" si="0"/>
        <v>503.83949307692308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157197.92184</v>
      </c>
      <c r="D13" s="47">
        <f t="shared" ref="D13:E13" si="1">D15+D29+D30+D33+D31+D32</f>
        <v>39299.480459999999</v>
      </c>
      <c r="E13" s="47">
        <f t="shared" si="1"/>
        <v>39299.480459999999</v>
      </c>
    </row>
    <row r="14" spans="1:7" x14ac:dyDescent="0.3">
      <c r="A14" s="7" t="s">
        <v>0</v>
      </c>
      <c r="B14" s="8"/>
      <c r="C14" s="33"/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128919.6</v>
      </c>
      <c r="D15" s="78">
        <f t="shared" ref="D15:E15" si="3">D17+D20+D23+D26</f>
        <v>32229.9</v>
      </c>
      <c r="E15" s="78">
        <f t="shared" si="3"/>
        <v>32229.9</v>
      </c>
    </row>
    <row r="16" spans="1:7" x14ac:dyDescent="0.3">
      <c r="A16" s="7" t="s">
        <v>1</v>
      </c>
      <c r="B16" s="8"/>
      <c r="C16" s="33"/>
      <c r="D16" s="33">
        <f t="shared" si="2"/>
        <v>0</v>
      </c>
      <c r="E16" s="33">
        <f t="shared" si="2"/>
        <v>0</v>
      </c>
    </row>
    <row r="17" spans="1:7" s="21" customFormat="1" ht="25.5" x14ac:dyDescent="0.3">
      <c r="A17" s="18" t="s">
        <v>29</v>
      </c>
      <c r="B17" s="53" t="s">
        <v>2</v>
      </c>
      <c r="C17" s="55">
        <v>14818.3</v>
      </c>
      <c r="D17" s="55">
        <f>C17/4</f>
        <v>3704.5749999999998</v>
      </c>
      <c r="E17" s="55">
        <f t="shared" si="2"/>
        <v>3704.5749999999998</v>
      </c>
      <c r="G17" s="21" t="s">
        <v>31</v>
      </c>
    </row>
    <row r="18" spans="1:7" s="21" customFormat="1" x14ac:dyDescent="0.3">
      <c r="A18" s="25" t="s">
        <v>4</v>
      </c>
      <c r="B18" s="26" t="s">
        <v>3</v>
      </c>
      <c r="C18" s="33">
        <v>5</v>
      </c>
      <c r="D18" s="33">
        <f t="shared" si="2"/>
        <v>5</v>
      </c>
      <c r="E18" s="33">
        <f t="shared" si="2"/>
        <v>5</v>
      </c>
      <c r="F18" s="79">
        <f>C18+C21+C24+C27</f>
        <v>43.41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247171.66666666666</v>
      </c>
      <c r="D19" s="33">
        <f t="shared" si="2"/>
        <v>247171.66666666666</v>
      </c>
      <c r="E19" s="33">
        <f t="shared" si="2"/>
        <v>247171.66666666666</v>
      </c>
    </row>
    <row r="20" spans="1:7" s="21" customFormat="1" ht="25.5" x14ac:dyDescent="0.3">
      <c r="A20" s="18" t="s">
        <v>30</v>
      </c>
      <c r="B20" s="53" t="s">
        <v>2</v>
      </c>
      <c r="C20" s="55">
        <v>90181.1</v>
      </c>
      <c r="D20" s="55">
        <f>C20/4</f>
        <v>22545.275000000001</v>
      </c>
      <c r="E20" s="55">
        <f t="shared" si="2"/>
        <v>22545.275000000001</v>
      </c>
    </row>
    <row r="21" spans="1:7" x14ac:dyDescent="0.3">
      <c r="A21" s="9" t="s">
        <v>4</v>
      </c>
      <c r="B21" s="10" t="s">
        <v>3</v>
      </c>
      <c r="C21" s="33">
        <v>19.91</v>
      </c>
      <c r="D21" s="33">
        <f t="shared" si="2"/>
        <v>19.91</v>
      </c>
      <c r="E21" s="33">
        <f t="shared" si="2"/>
        <v>19.91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377453.12238406163</v>
      </c>
      <c r="D22" s="33">
        <f t="shared" si="2"/>
        <v>377453.12238406163</v>
      </c>
      <c r="E22" s="33">
        <f t="shared" si="2"/>
        <v>377453.12238406163</v>
      </c>
    </row>
    <row r="23" spans="1:7" ht="39" x14ac:dyDescent="0.3">
      <c r="A23" s="11" t="s">
        <v>36</v>
      </c>
      <c r="B23" s="52" t="s">
        <v>2</v>
      </c>
      <c r="C23" s="55">
        <v>8243.2000000000007</v>
      </c>
      <c r="D23" s="55">
        <f>C23/4</f>
        <v>2060.8000000000002</v>
      </c>
      <c r="E23" s="55">
        <f t="shared" ref="E23:E24" si="4">D23</f>
        <v>2060.8000000000002</v>
      </c>
    </row>
    <row r="24" spans="1:7" x14ac:dyDescent="0.3">
      <c r="A24" s="9" t="s">
        <v>4</v>
      </c>
      <c r="B24" s="10" t="s">
        <v>3</v>
      </c>
      <c r="C24" s="42">
        <v>3.5</v>
      </c>
      <c r="D24" s="33">
        <f t="shared" ref="D24" si="5">C24</f>
        <v>3.5</v>
      </c>
      <c r="E24" s="33">
        <f t="shared" si="4"/>
        <v>3.5</v>
      </c>
    </row>
    <row r="25" spans="1:7" ht="21.95" customHeight="1" x14ac:dyDescent="0.3">
      <c r="A25" s="9" t="s">
        <v>25</v>
      </c>
      <c r="B25" s="6" t="s">
        <v>26</v>
      </c>
      <c r="C25" s="42">
        <f>C23/C24/12*1000</f>
        <v>196266.66666666669</v>
      </c>
      <c r="D25" s="33">
        <f t="shared" si="2"/>
        <v>196266.66666666669</v>
      </c>
      <c r="E25" s="33">
        <f t="shared" si="2"/>
        <v>196266.66666666669</v>
      </c>
    </row>
    <row r="26" spans="1:7" ht="25.5" x14ac:dyDescent="0.3">
      <c r="A26" s="5" t="s">
        <v>23</v>
      </c>
      <c r="B26" s="52" t="s">
        <v>2</v>
      </c>
      <c r="C26" s="54">
        <v>15677</v>
      </c>
      <c r="D26" s="55">
        <f>C26/4</f>
        <v>3919.25</v>
      </c>
      <c r="E26" s="55">
        <f t="shared" si="2"/>
        <v>3919.25</v>
      </c>
    </row>
    <row r="27" spans="1:7" x14ac:dyDescent="0.3">
      <c r="A27" s="9" t="s">
        <v>4</v>
      </c>
      <c r="B27" s="10" t="s">
        <v>3</v>
      </c>
      <c r="C27" s="42">
        <v>15</v>
      </c>
      <c r="D27" s="33">
        <f t="shared" si="2"/>
        <v>15</v>
      </c>
      <c r="E27" s="33">
        <f t="shared" si="2"/>
        <v>15</v>
      </c>
    </row>
    <row r="28" spans="1:7" ht="21.95" customHeight="1" x14ac:dyDescent="0.3">
      <c r="A28" s="9" t="s">
        <v>25</v>
      </c>
      <c r="B28" s="6" t="s">
        <v>26</v>
      </c>
      <c r="C28" s="42">
        <f>C26/12/C27*1000</f>
        <v>87094.444444444453</v>
      </c>
      <c r="D28" s="33">
        <f t="shared" si="2"/>
        <v>87094.444444444453</v>
      </c>
      <c r="E28" s="33">
        <f t="shared" si="2"/>
        <v>87094.444444444453</v>
      </c>
    </row>
    <row r="29" spans="1:7" ht="25.5" x14ac:dyDescent="0.3">
      <c r="A29" s="5" t="s">
        <v>5</v>
      </c>
      <c r="B29" s="6" t="s">
        <v>2</v>
      </c>
      <c r="C29" s="47">
        <f>C15*11.54%</f>
        <v>14877.321839999999</v>
      </c>
      <c r="D29" s="47">
        <f t="shared" ref="D29:E29" si="6">D15*11.54%</f>
        <v>3719.3304599999997</v>
      </c>
      <c r="E29" s="47">
        <f t="shared" si="6"/>
        <v>3719.3304599999997</v>
      </c>
    </row>
    <row r="30" spans="1:7" ht="36.75" x14ac:dyDescent="0.3">
      <c r="A30" s="11" t="s">
        <v>6</v>
      </c>
      <c r="B30" s="6" t="s">
        <v>2</v>
      </c>
      <c r="C30" s="47">
        <v>2028</v>
      </c>
      <c r="D30" s="55">
        <f>C30/4</f>
        <v>507</v>
      </c>
      <c r="E30" s="55">
        <f t="shared" si="2"/>
        <v>507</v>
      </c>
    </row>
    <row r="31" spans="1:7" ht="25.5" x14ac:dyDescent="0.3">
      <c r="A31" s="11" t="s">
        <v>7</v>
      </c>
      <c r="B31" s="6" t="s">
        <v>2</v>
      </c>
      <c r="C31" s="47">
        <v>2800</v>
      </c>
      <c r="D31" s="55">
        <f>C31/4</f>
        <v>700</v>
      </c>
      <c r="E31" s="55">
        <f t="shared" si="2"/>
        <v>700</v>
      </c>
    </row>
    <row r="32" spans="1:7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8573</v>
      </c>
      <c r="D33" s="55">
        <f>C33/4</f>
        <v>2143.25</v>
      </c>
      <c r="E33" s="55">
        <f t="shared" si="2"/>
        <v>2143.25</v>
      </c>
    </row>
    <row r="34" spans="1:5" x14ac:dyDescent="0.3">
      <c r="C34" s="16">
        <f>C33+C32+C31+C30+C29+C15</f>
        <v>157197.92184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8" customHeight="1" x14ac:dyDescent="0.3">
      <c r="A4" s="104" t="s">
        <v>51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29</v>
      </c>
      <c r="D11" s="50">
        <f>C11</f>
        <v>29</v>
      </c>
      <c r="E11" s="50">
        <f>D11</f>
        <v>29</v>
      </c>
    </row>
    <row r="12" spans="1:7" ht="25.5" x14ac:dyDescent="0.3">
      <c r="A12" s="9" t="s">
        <v>24</v>
      </c>
      <c r="B12" s="6" t="s">
        <v>2</v>
      </c>
      <c r="C12" s="17">
        <f>(C13-C32)/C11</f>
        <v>2780.6709268965515</v>
      </c>
      <c r="D12" s="17">
        <f t="shared" ref="D12:E12" si="0">(D13-D32)/D11</f>
        <v>695.16773172413787</v>
      </c>
      <c r="E12" s="17">
        <f t="shared" si="0"/>
        <v>695.16773172413787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80639.456879999998</v>
      </c>
      <c r="D13" s="47">
        <f t="shared" ref="D13:E13" si="1">D15+D29+D30+D33+D31+D32</f>
        <v>20159.864219999999</v>
      </c>
      <c r="E13" s="47">
        <f t="shared" si="1"/>
        <v>20159.864219999999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62697.2</v>
      </c>
      <c r="D15" s="78">
        <f t="shared" ref="D15:E15" si="3">D17+D20+D23+D26</f>
        <v>15674.3</v>
      </c>
      <c r="E15" s="78">
        <f t="shared" si="3"/>
        <v>15674.3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5">
        <v>9219.6</v>
      </c>
      <c r="D17" s="47">
        <f>C17/4</f>
        <v>2304.9</v>
      </c>
      <c r="E17" s="47">
        <f t="shared" si="2"/>
        <v>2304.9</v>
      </c>
    </row>
    <row r="18" spans="1:6" s="21" customFormat="1" x14ac:dyDescent="0.3">
      <c r="A18" s="25" t="s">
        <v>4</v>
      </c>
      <c r="B18" s="26" t="s">
        <v>3</v>
      </c>
      <c r="C18" s="40">
        <v>3.5</v>
      </c>
      <c r="D18" s="17">
        <f t="shared" si="2"/>
        <v>3.5</v>
      </c>
      <c r="E18" s="17">
        <f t="shared" si="2"/>
        <v>3.5</v>
      </c>
      <c r="F18" s="79">
        <f>C18+C21+C24+C27</f>
        <v>28.28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219714.28571428574</v>
      </c>
      <c r="D19" s="17">
        <f t="shared" si="2"/>
        <v>219714.28571428574</v>
      </c>
      <c r="E19" s="17">
        <f t="shared" si="2"/>
        <v>219714.28571428574</v>
      </c>
    </row>
    <row r="20" spans="1:6" s="21" customFormat="1" ht="25.5" x14ac:dyDescent="0.3">
      <c r="A20" s="18" t="s">
        <v>30</v>
      </c>
      <c r="B20" s="53" t="s">
        <v>2</v>
      </c>
      <c r="C20" s="55">
        <v>32816.9</v>
      </c>
      <c r="D20" s="47">
        <f>C20/4</f>
        <v>8204.2250000000004</v>
      </c>
      <c r="E20" s="47">
        <f t="shared" si="2"/>
        <v>8204.2250000000004</v>
      </c>
    </row>
    <row r="21" spans="1:6" s="21" customFormat="1" x14ac:dyDescent="0.3">
      <c r="A21" s="25" t="s">
        <v>4</v>
      </c>
      <c r="B21" s="26" t="s">
        <v>3</v>
      </c>
      <c r="C21" s="40">
        <v>8.7799999999999994</v>
      </c>
      <c r="D21" s="17">
        <f t="shared" si="2"/>
        <v>8.7799999999999994</v>
      </c>
      <c r="E21" s="17">
        <f t="shared" si="2"/>
        <v>8.7799999999999994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311473.9939255885</v>
      </c>
      <c r="D22" s="17">
        <f t="shared" si="2"/>
        <v>311473.9939255885</v>
      </c>
      <c r="E22" s="17">
        <f t="shared" si="2"/>
        <v>311473.9939255885</v>
      </c>
    </row>
    <row r="23" spans="1:6" ht="39" x14ac:dyDescent="0.3">
      <c r="A23" s="11" t="s">
        <v>36</v>
      </c>
      <c r="B23" s="52" t="s">
        <v>2</v>
      </c>
      <c r="C23" s="55">
        <v>7446</v>
      </c>
      <c r="D23" s="47">
        <f>C23/4</f>
        <v>1861.5</v>
      </c>
      <c r="E23" s="47">
        <f t="shared" si="2"/>
        <v>1861.5</v>
      </c>
    </row>
    <row r="24" spans="1:6" x14ac:dyDescent="0.3">
      <c r="A24" s="9" t="s">
        <v>4</v>
      </c>
      <c r="B24" s="10" t="s">
        <v>3</v>
      </c>
      <c r="C24" s="40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177285.71428571432</v>
      </c>
      <c r="D25" s="17">
        <f t="shared" si="2"/>
        <v>177285.71428571432</v>
      </c>
      <c r="E25" s="17">
        <f t="shared" si="2"/>
        <v>177285.71428571432</v>
      </c>
    </row>
    <row r="26" spans="1:6" ht="25.5" x14ac:dyDescent="0.3">
      <c r="A26" s="5" t="s">
        <v>23</v>
      </c>
      <c r="B26" s="52" t="s">
        <v>2</v>
      </c>
      <c r="C26" s="55">
        <v>13214.7</v>
      </c>
      <c r="D26" s="47">
        <f>C26/4</f>
        <v>3303.6750000000002</v>
      </c>
      <c r="E26" s="47">
        <f t="shared" si="2"/>
        <v>3303.6750000000002</v>
      </c>
    </row>
    <row r="27" spans="1:6" x14ac:dyDescent="0.3">
      <c r="A27" s="9" t="s">
        <v>4</v>
      </c>
      <c r="B27" s="10" t="s">
        <v>3</v>
      </c>
      <c r="C27" s="40">
        <v>12.5</v>
      </c>
      <c r="D27" s="17">
        <f t="shared" si="2"/>
        <v>12.5</v>
      </c>
      <c r="E27" s="17">
        <f t="shared" si="2"/>
        <v>12.5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88098.000000000015</v>
      </c>
      <c r="D28" s="17">
        <f t="shared" si="2"/>
        <v>88098.000000000015</v>
      </c>
      <c r="E28" s="17">
        <f t="shared" si="2"/>
        <v>88098.000000000015</v>
      </c>
    </row>
    <row r="29" spans="1:6" ht="25.5" x14ac:dyDescent="0.3">
      <c r="A29" s="5" t="s">
        <v>5</v>
      </c>
      <c r="B29" s="6" t="s">
        <v>2</v>
      </c>
      <c r="C29" s="47">
        <f>C15*11.54%</f>
        <v>7235.256879999999</v>
      </c>
      <c r="D29" s="47">
        <f t="shared" ref="D29:E29" si="4">D15*11.54%</f>
        <v>1808.8142199999998</v>
      </c>
      <c r="E29" s="47">
        <f t="shared" si="4"/>
        <v>1808.8142199999998</v>
      </c>
    </row>
    <row r="30" spans="1:6" ht="36.75" x14ac:dyDescent="0.3">
      <c r="A30" s="11" t="s">
        <v>6</v>
      </c>
      <c r="B30" s="6" t="s">
        <v>2</v>
      </c>
      <c r="C30" s="47">
        <v>2251</v>
      </c>
      <c r="D30" s="47">
        <f>C30/4</f>
        <v>562.75</v>
      </c>
      <c r="E30" s="47">
        <f t="shared" si="2"/>
        <v>562.75</v>
      </c>
      <c r="F30" s="44"/>
    </row>
    <row r="31" spans="1:6" ht="25.5" x14ac:dyDescent="0.3">
      <c r="A31" s="11" t="s">
        <v>7</v>
      </c>
      <c r="B31" s="6" t="s">
        <v>2</v>
      </c>
      <c r="C31" s="17">
        <v>2500</v>
      </c>
      <c r="D31" s="47">
        <f>C31/4</f>
        <v>625</v>
      </c>
      <c r="E31" s="17">
        <f t="shared" si="2"/>
        <v>625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5956</v>
      </c>
      <c r="D33" s="47">
        <f>C33/4</f>
        <v>1489</v>
      </c>
      <c r="E33" s="47">
        <f t="shared" si="2"/>
        <v>1489</v>
      </c>
    </row>
    <row r="34" spans="1:5" x14ac:dyDescent="0.3">
      <c r="C34" s="16">
        <f>C33+C32+C31+C30+C29+C15</f>
        <v>80639.456879999998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5" workbookViewId="0">
      <selection activeCell="B36" sqref="B3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5.75" customHeight="1" x14ac:dyDescent="0.3">
      <c r="A4" s="104" t="s">
        <v>50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14" t="s">
        <v>19</v>
      </c>
      <c r="D10" s="14" t="s">
        <v>20</v>
      </c>
      <c r="E10" s="13" t="s">
        <v>14</v>
      </c>
    </row>
    <row r="11" spans="1:7" x14ac:dyDescent="0.3">
      <c r="A11" s="5" t="s">
        <v>21</v>
      </c>
      <c r="B11" s="6" t="s">
        <v>10</v>
      </c>
      <c r="C11" s="50">
        <v>38</v>
      </c>
      <c r="D11" s="50">
        <f>C11</f>
        <v>38</v>
      </c>
      <c r="E11" s="50">
        <f>D11</f>
        <v>38</v>
      </c>
    </row>
    <row r="12" spans="1:7" ht="25.5" x14ac:dyDescent="0.3">
      <c r="A12" s="9" t="s">
        <v>24</v>
      </c>
      <c r="B12" s="6" t="s">
        <v>2</v>
      </c>
      <c r="C12" s="15">
        <f>(C13-C32)/C11</f>
        <v>2994.539787368421</v>
      </c>
      <c r="D12" s="15">
        <f t="shared" ref="D12:E12" si="0">(D13-D32)/D11</f>
        <v>748.63494684210525</v>
      </c>
      <c r="E12" s="15">
        <f t="shared" si="0"/>
        <v>748.63494684210525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113792.51192</v>
      </c>
      <c r="D13" s="47">
        <f t="shared" ref="D13:E13" si="1">D15+D29+D30+D33+D31+D32</f>
        <v>28448.127980000001</v>
      </c>
      <c r="E13" s="47">
        <f t="shared" si="1"/>
        <v>28448.127980000001</v>
      </c>
    </row>
    <row r="14" spans="1:7" x14ac:dyDescent="0.3">
      <c r="A14" s="7" t="s">
        <v>0</v>
      </c>
      <c r="B14" s="8"/>
      <c r="C14" s="15"/>
      <c r="D14" s="20">
        <f t="shared" ref="D14:E33" si="2">C14</f>
        <v>0</v>
      </c>
      <c r="E14" s="20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81">
        <f>C17+C20+C23+C26</f>
        <v>90274.8</v>
      </c>
      <c r="D15" s="81">
        <f t="shared" ref="D15:E15" si="3">D17+D20+D23+D26</f>
        <v>22568.7</v>
      </c>
      <c r="E15" s="81">
        <f t="shared" si="3"/>
        <v>22568.7</v>
      </c>
    </row>
    <row r="16" spans="1:7" x14ac:dyDescent="0.3">
      <c r="A16" s="7" t="s">
        <v>1</v>
      </c>
      <c r="B16" s="8"/>
      <c r="C16" s="15"/>
      <c r="D16" s="20">
        <f t="shared" si="2"/>
        <v>0</v>
      </c>
      <c r="E16" s="20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8">
        <v>10291.1</v>
      </c>
      <c r="D17" s="57">
        <f>C17/4</f>
        <v>2572.7750000000001</v>
      </c>
      <c r="E17" s="57">
        <f t="shared" si="2"/>
        <v>2572.7750000000001</v>
      </c>
    </row>
    <row r="18" spans="1:6" s="21" customFormat="1" x14ac:dyDescent="0.3">
      <c r="A18" s="25" t="s">
        <v>4</v>
      </c>
      <c r="B18" s="26" t="s">
        <v>3</v>
      </c>
      <c r="C18" s="51">
        <v>3.5</v>
      </c>
      <c r="D18" s="71">
        <f t="shared" si="2"/>
        <v>3.5</v>
      </c>
      <c r="E18" s="71">
        <f t="shared" si="2"/>
        <v>3.5</v>
      </c>
      <c r="F18" s="79">
        <f>C18+C21+C24+C27</f>
        <v>37.25</v>
      </c>
    </row>
    <row r="19" spans="1:6" s="21" customFormat="1" ht="21.95" customHeight="1" x14ac:dyDescent="0.3">
      <c r="A19" s="25" t="s">
        <v>25</v>
      </c>
      <c r="B19" s="19" t="s">
        <v>26</v>
      </c>
      <c r="C19" s="29">
        <f>C17/12/C18*1000</f>
        <v>245026.1904761905</v>
      </c>
      <c r="D19" s="20">
        <f t="shared" si="2"/>
        <v>245026.1904761905</v>
      </c>
      <c r="E19" s="20">
        <f t="shared" si="2"/>
        <v>245026.1904761905</v>
      </c>
    </row>
    <row r="20" spans="1:6" s="21" customFormat="1" ht="25.5" x14ac:dyDescent="0.3">
      <c r="A20" s="18" t="s">
        <v>30</v>
      </c>
      <c r="B20" s="53" t="s">
        <v>2</v>
      </c>
      <c r="C20" s="58">
        <v>53529.4</v>
      </c>
      <c r="D20" s="55">
        <f>C20/4</f>
        <v>13382.35</v>
      </c>
      <c r="E20" s="55">
        <f t="shared" si="2"/>
        <v>13382.35</v>
      </c>
    </row>
    <row r="21" spans="1:6" x14ac:dyDescent="0.3">
      <c r="A21" s="9" t="s">
        <v>4</v>
      </c>
      <c r="B21" s="10" t="s">
        <v>3</v>
      </c>
      <c r="C21" s="30">
        <v>12.75</v>
      </c>
      <c r="D21" s="20">
        <f t="shared" si="2"/>
        <v>12.75</v>
      </c>
      <c r="E21" s="20">
        <f t="shared" si="2"/>
        <v>12.75</v>
      </c>
    </row>
    <row r="22" spans="1:6" ht="21.95" customHeight="1" x14ac:dyDescent="0.3">
      <c r="A22" s="9" t="s">
        <v>25</v>
      </c>
      <c r="B22" s="6" t="s">
        <v>26</v>
      </c>
      <c r="C22" s="29">
        <f>C20/12/C21*1000</f>
        <v>349865.35947712424</v>
      </c>
      <c r="D22" s="20">
        <f t="shared" si="2"/>
        <v>349865.35947712424</v>
      </c>
      <c r="E22" s="20">
        <f t="shared" si="2"/>
        <v>349865.35947712424</v>
      </c>
    </row>
    <row r="23" spans="1:6" ht="39" x14ac:dyDescent="0.3">
      <c r="A23" s="11" t="s">
        <v>36</v>
      </c>
      <c r="B23" s="52" t="s">
        <v>2</v>
      </c>
      <c r="C23" s="58">
        <v>8936.6</v>
      </c>
      <c r="D23" s="55">
        <f>C23/4</f>
        <v>2234.15</v>
      </c>
      <c r="E23" s="69">
        <f t="shared" si="2"/>
        <v>2234.15</v>
      </c>
    </row>
    <row r="24" spans="1:6" x14ac:dyDescent="0.3">
      <c r="A24" s="9" t="s">
        <v>4</v>
      </c>
      <c r="B24" s="10" t="s">
        <v>3</v>
      </c>
      <c r="C24" s="51">
        <v>4</v>
      </c>
      <c r="D24" s="71">
        <f t="shared" si="2"/>
        <v>4</v>
      </c>
      <c r="E24" s="71">
        <f t="shared" si="2"/>
        <v>4</v>
      </c>
    </row>
    <row r="25" spans="1:6" ht="21.95" customHeight="1" x14ac:dyDescent="0.3">
      <c r="A25" s="9" t="s">
        <v>25</v>
      </c>
      <c r="B25" s="6" t="s">
        <v>26</v>
      </c>
      <c r="C25" s="29">
        <f>C23/C24/12*1000</f>
        <v>186179.16666666669</v>
      </c>
      <c r="D25" s="20">
        <f t="shared" si="2"/>
        <v>186179.16666666669</v>
      </c>
      <c r="E25" s="20">
        <f t="shared" si="2"/>
        <v>186179.16666666669</v>
      </c>
    </row>
    <row r="26" spans="1:6" ht="25.5" x14ac:dyDescent="0.3">
      <c r="A26" s="5" t="s">
        <v>23</v>
      </c>
      <c r="B26" s="52" t="s">
        <v>2</v>
      </c>
      <c r="C26" s="58">
        <v>17517.7</v>
      </c>
      <c r="D26" s="57">
        <f>C26/4</f>
        <v>4379.4250000000002</v>
      </c>
      <c r="E26" s="57">
        <f t="shared" si="2"/>
        <v>4379.4250000000002</v>
      </c>
    </row>
    <row r="27" spans="1:6" x14ac:dyDescent="0.3">
      <c r="A27" s="9" t="s">
        <v>4</v>
      </c>
      <c r="B27" s="10" t="s">
        <v>3</v>
      </c>
      <c r="C27" s="30">
        <v>17</v>
      </c>
      <c r="D27" s="20">
        <f t="shared" si="2"/>
        <v>17</v>
      </c>
      <c r="E27" s="20">
        <f t="shared" si="2"/>
        <v>17</v>
      </c>
    </row>
    <row r="28" spans="1:6" ht="21.95" customHeight="1" x14ac:dyDescent="0.3">
      <c r="A28" s="9" t="s">
        <v>25</v>
      </c>
      <c r="B28" s="6" t="s">
        <v>26</v>
      </c>
      <c r="C28" s="29">
        <f>C26/12/C27*1000</f>
        <v>85871.07843137256</v>
      </c>
      <c r="D28" s="20">
        <f t="shared" si="2"/>
        <v>85871.07843137256</v>
      </c>
      <c r="E28" s="20">
        <f t="shared" si="2"/>
        <v>85871.07843137256</v>
      </c>
    </row>
    <row r="29" spans="1:6" ht="25.5" x14ac:dyDescent="0.3">
      <c r="A29" s="5" t="s">
        <v>5</v>
      </c>
      <c r="B29" s="6" t="s">
        <v>2</v>
      </c>
      <c r="C29" s="47">
        <f>C15*11.54%</f>
        <v>10417.71192</v>
      </c>
      <c r="D29" s="47">
        <f t="shared" ref="D29:E29" si="4">D15*11.54%</f>
        <v>2604.4279799999999</v>
      </c>
      <c r="E29" s="47">
        <f t="shared" si="4"/>
        <v>2604.4279799999999</v>
      </c>
    </row>
    <row r="30" spans="1:6" ht="36.75" x14ac:dyDescent="0.3">
      <c r="A30" s="11" t="s">
        <v>6</v>
      </c>
      <c r="B30" s="6" t="s">
        <v>2</v>
      </c>
      <c r="C30" s="56">
        <v>2479</v>
      </c>
      <c r="D30" s="57">
        <f>C30/4</f>
        <v>619.75</v>
      </c>
      <c r="E30" s="57">
        <f t="shared" si="2"/>
        <v>619.75</v>
      </c>
    </row>
    <row r="31" spans="1:6" ht="25.5" x14ac:dyDescent="0.3">
      <c r="A31" s="11" t="s">
        <v>7</v>
      </c>
      <c r="B31" s="6" t="s">
        <v>2</v>
      </c>
      <c r="C31" s="15">
        <v>2500</v>
      </c>
      <c r="D31" s="57">
        <f>C31/4</f>
        <v>625</v>
      </c>
      <c r="E31" s="20">
        <f t="shared" si="2"/>
        <v>625</v>
      </c>
    </row>
    <row r="32" spans="1:6" ht="36.75" x14ac:dyDescent="0.3">
      <c r="A32" s="11" t="s">
        <v>8</v>
      </c>
      <c r="B32" s="6" t="s">
        <v>2</v>
      </c>
      <c r="C32" s="56"/>
      <c r="D32" s="57"/>
      <c r="E32" s="5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56">
        <v>8121</v>
      </c>
      <c r="D33" s="57">
        <f>C33/4</f>
        <v>2030.25</v>
      </c>
      <c r="E33" s="57">
        <f t="shared" si="2"/>
        <v>2030.25</v>
      </c>
    </row>
    <row r="34" spans="1:5" x14ac:dyDescent="0.3">
      <c r="C34" s="16">
        <f>C33+C32+C31+C30+C29+C15</f>
        <v>113792.51192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4" workbookViewId="0">
      <selection activeCell="F30" sqref="F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0.25" customHeight="1" x14ac:dyDescent="0.3">
      <c r="A4" s="104" t="s">
        <v>49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44</v>
      </c>
      <c r="D11" s="50">
        <f>C11</f>
        <v>44</v>
      </c>
      <c r="E11" s="50">
        <f>D11</f>
        <v>44</v>
      </c>
    </row>
    <row r="12" spans="1:7" ht="25.5" x14ac:dyDescent="0.3">
      <c r="A12" s="9" t="s">
        <v>24</v>
      </c>
      <c r="B12" s="6" t="s">
        <v>2</v>
      </c>
      <c r="C12" s="17">
        <f>(C13-C32)/C11</f>
        <v>3018.4530804545457</v>
      </c>
      <c r="D12" s="17">
        <f t="shared" ref="D12:E12" si="0">(D13-D32)/D11</f>
        <v>736.4428155681818</v>
      </c>
      <c r="E12" s="17">
        <f t="shared" si="0"/>
        <v>736.4428155681818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132811.93554000001</v>
      </c>
      <c r="D13" s="47">
        <f t="shared" ref="D13:E13" si="1">D15+D29+D30+D33+D31+D32</f>
        <v>32403.483885000001</v>
      </c>
      <c r="E13" s="47">
        <f t="shared" si="1"/>
        <v>32403.483885000001</v>
      </c>
    </row>
    <row r="14" spans="1:7" x14ac:dyDescent="0.3">
      <c r="A14" s="7" t="s">
        <v>0</v>
      </c>
      <c r="B14" s="8"/>
      <c r="C14" s="17"/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108560.1</v>
      </c>
      <c r="D15" s="78">
        <f t="shared" ref="D15:E15" si="3">D17+D20+D23+D26</f>
        <v>27140.025000000001</v>
      </c>
      <c r="E15" s="78">
        <f t="shared" si="3"/>
        <v>27140.025000000001</v>
      </c>
    </row>
    <row r="16" spans="1:7" x14ac:dyDescent="0.3">
      <c r="A16" s="7" t="s">
        <v>1</v>
      </c>
      <c r="B16" s="8"/>
      <c r="C16" s="17"/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11452.7</v>
      </c>
      <c r="D17" s="55">
        <f>C17/4</f>
        <v>2863.1750000000002</v>
      </c>
      <c r="E17" s="55">
        <f t="shared" si="2"/>
        <v>2863.1750000000002</v>
      </c>
    </row>
    <row r="18" spans="1:6" s="21" customFormat="1" x14ac:dyDescent="0.3">
      <c r="A18" s="25" t="s">
        <v>4</v>
      </c>
      <c r="B18" s="26" t="s">
        <v>3</v>
      </c>
      <c r="C18" s="43">
        <v>4</v>
      </c>
      <c r="D18" s="33">
        <f t="shared" si="2"/>
        <v>4</v>
      </c>
      <c r="E18" s="33">
        <f t="shared" si="2"/>
        <v>4</v>
      </c>
      <c r="F18" s="79">
        <f>C18+C21+C24+C27</f>
        <v>39.840000000000003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238797.91666666669</v>
      </c>
      <c r="D19" s="33">
        <f t="shared" si="2"/>
        <v>238797.91666666669</v>
      </c>
      <c r="E19" s="33">
        <f t="shared" si="2"/>
        <v>238797.91666666669</v>
      </c>
    </row>
    <row r="20" spans="1:6" s="21" customFormat="1" ht="25.5" x14ac:dyDescent="0.3">
      <c r="A20" s="18" t="s">
        <v>30</v>
      </c>
      <c r="B20" s="53" t="s">
        <v>2</v>
      </c>
      <c r="C20" s="54">
        <v>70338.600000000006</v>
      </c>
      <c r="D20" s="55">
        <f>C20/4</f>
        <v>17584.650000000001</v>
      </c>
      <c r="E20" s="55">
        <f t="shared" si="2"/>
        <v>17584.650000000001</v>
      </c>
    </row>
    <row r="21" spans="1:6" s="21" customFormat="1" x14ac:dyDescent="0.3">
      <c r="A21" s="25" t="s">
        <v>4</v>
      </c>
      <c r="B21" s="26" t="s">
        <v>3</v>
      </c>
      <c r="C21" s="43">
        <v>15.84</v>
      </c>
      <c r="D21" s="33">
        <f t="shared" si="2"/>
        <v>15.84</v>
      </c>
      <c r="E21" s="33">
        <f t="shared" si="2"/>
        <v>15.84</v>
      </c>
    </row>
    <row r="22" spans="1:6" s="21" customFormat="1" ht="21.95" customHeight="1" x14ac:dyDescent="0.3">
      <c r="A22" s="25" t="s">
        <v>25</v>
      </c>
      <c r="B22" s="19" t="s">
        <v>26</v>
      </c>
      <c r="C22" s="42">
        <f>C20/12/C21*1000</f>
        <v>370047.34848484851</v>
      </c>
      <c r="D22" s="33">
        <f t="shared" si="2"/>
        <v>370047.34848484851</v>
      </c>
      <c r="E22" s="33">
        <f t="shared" si="2"/>
        <v>370047.34848484851</v>
      </c>
    </row>
    <row r="23" spans="1:6" ht="39" x14ac:dyDescent="0.3">
      <c r="A23" s="11" t="s">
        <v>36</v>
      </c>
      <c r="B23" s="52" t="s">
        <v>2</v>
      </c>
      <c r="C23" s="54">
        <v>10087.299999999999</v>
      </c>
      <c r="D23" s="55">
        <f>C23/4</f>
        <v>2521.8249999999998</v>
      </c>
      <c r="E23" s="55">
        <f t="shared" si="2"/>
        <v>2521.8249999999998</v>
      </c>
    </row>
    <row r="24" spans="1:6" x14ac:dyDescent="0.3">
      <c r="A24" s="9" t="s">
        <v>4</v>
      </c>
      <c r="B24" s="10" t="s">
        <v>3</v>
      </c>
      <c r="C24" s="43">
        <v>4</v>
      </c>
      <c r="D24" s="33">
        <f t="shared" si="2"/>
        <v>4</v>
      </c>
      <c r="E24" s="33">
        <f t="shared" si="2"/>
        <v>4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210152.08333333331</v>
      </c>
      <c r="D25" s="33">
        <f t="shared" si="2"/>
        <v>210152.08333333331</v>
      </c>
      <c r="E25" s="33">
        <f t="shared" si="2"/>
        <v>210152.08333333331</v>
      </c>
    </row>
    <row r="26" spans="1:6" ht="25.5" x14ac:dyDescent="0.3">
      <c r="A26" s="5" t="s">
        <v>23</v>
      </c>
      <c r="B26" s="52" t="s">
        <v>2</v>
      </c>
      <c r="C26" s="54">
        <v>16681.5</v>
      </c>
      <c r="D26" s="55">
        <f>C26/4</f>
        <v>4170.375</v>
      </c>
      <c r="E26" s="55">
        <f t="shared" si="2"/>
        <v>4170.375</v>
      </c>
    </row>
    <row r="27" spans="1:6" x14ac:dyDescent="0.3">
      <c r="A27" s="9" t="s">
        <v>4</v>
      </c>
      <c r="B27" s="10" t="s">
        <v>3</v>
      </c>
      <c r="C27" s="43">
        <v>16</v>
      </c>
      <c r="D27" s="33">
        <f t="shared" si="2"/>
        <v>16</v>
      </c>
      <c r="E27" s="33">
        <f t="shared" si="2"/>
        <v>16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86882.8125</v>
      </c>
      <c r="D28" s="33">
        <f t="shared" si="2"/>
        <v>86882.8125</v>
      </c>
      <c r="E28" s="33">
        <f t="shared" si="2"/>
        <v>86882.8125</v>
      </c>
    </row>
    <row r="29" spans="1:6" ht="25.5" x14ac:dyDescent="0.3">
      <c r="A29" s="5" t="s">
        <v>5</v>
      </c>
      <c r="B29" s="6" t="s">
        <v>2</v>
      </c>
      <c r="C29" s="47">
        <f>C15*11.54%</f>
        <v>12527.83554</v>
      </c>
      <c r="D29" s="47">
        <f t="shared" ref="D29:E29" si="4">D15*11.54%</f>
        <v>3131.958885</v>
      </c>
      <c r="E29" s="47">
        <f t="shared" si="4"/>
        <v>3131.958885</v>
      </c>
    </row>
    <row r="30" spans="1:6" ht="36.75" x14ac:dyDescent="0.3">
      <c r="A30" s="11" t="s">
        <v>6</v>
      </c>
      <c r="B30" s="6" t="s">
        <v>2</v>
      </c>
      <c r="C30" s="47">
        <v>2466</v>
      </c>
      <c r="D30" s="55">
        <f>C30/4</f>
        <v>616.5</v>
      </c>
      <c r="E30" s="55">
        <f t="shared" si="2"/>
        <v>616.5</v>
      </c>
    </row>
    <row r="31" spans="1:6" ht="25.5" x14ac:dyDescent="0.3">
      <c r="A31" s="11" t="s">
        <v>7</v>
      </c>
      <c r="B31" s="6" t="s">
        <v>2</v>
      </c>
      <c r="C31" s="17">
        <v>2500</v>
      </c>
      <c r="D31" s="55">
        <f>C31/4</f>
        <v>625</v>
      </c>
      <c r="E31" s="33">
        <f t="shared" si="2"/>
        <v>625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6758</v>
      </c>
      <c r="D33" s="55">
        <v>890</v>
      </c>
      <c r="E33" s="55">
        <f t="shared" si="2"/>
        <v>890</v>
      </c>
    </row>
    <row r="34" spans="1:5" x14ac:dyDescent="0.3">
      <c r="C34" s="16">
        <f>C33+C32+C31+C30+C29+C15</f>
        <v>132811.93554000001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4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x14ac:dyDescent="0.3">
      <c r="A4" s="99" t="s">
        <v>35</v>
      </c>
      <c r="B4" s="99"/>
      <c r="C4" s="99"/>
      <c r="D4" s="99"/>
      <c r="E4" s="99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79</v>
      </c>
      <c r="D11" s="50">
        <f>C11</f>
        <v>79</v>
      </c>
      <c r="E11" s="50">
        <f>D11</f>
        <v>79</v>
      </c>
    </row>
    <row r="12" spans="1:7" ht="25.5" x14ac:dyDescent="0.3">
      <c r="A12" s="9" t="s">
        <v>24</v>
      </c>
      <c r="B12" s="6" t="s">
        <v>2</v>
      </c>
      <c r="C12" s="17">
        <f>(C13-C32)/C11</f>
        <v>1686.7597972151898</v>
      </c>
      <c r="D12" s="17">
        <f t="shared" ref="D12:E12" si="0">(D13-D32)/D11</f>
        <v>421.68994930379745</v>
      </c>
      <c r="E12" s="17">
        <f t="shared" si="0"/>
        <v>421.68994930379745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133254.02398</v>
      </c>
      <c r="D13" s="47">
        <f t="shared" ref="D13:E13" si="1">D15+D29+D30+D33+D31+D32</f>
        <v>33313.505995</v>
      </c>
      <c r="E13" s="47">
        <f t="shared" si="1"/>
        <v>33313.505995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105808.69999999998</v>
      </c>
      <c r="D15" s="78">
        <f t="shared" ref="D15:E15" si="3">D17+D20+D23+D26</f>
        <v>26452.174999999996</v>
      </c>
      <c r="E15" s="78">
        <f t="shared" si="3"/>
        <v>26452.174999999996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10660.2</v>
      </c>
      <c r="D17" s="47">
        <f>C17/4</f>
        <v>2665.05</v>
      </c>
      <c r="E17" s="47">
        <f t="shared" si="2"/>
        <v>2665.05</v>
      </c>
    </row>
    <row r="18" spans="1:6" s="21" customFormat="1" x14ac:dyDescent="0.3">
      <c r="A18" s="25" t="s">
        <v>4</v>
      </c>
      <c r="B18" s="26" t="s">
        <v>3</v>
      </c>
      <c r="C18" s="43">
        <v>4.5</v>
      </c>
      <c r="D18" s="17">
        <f t="shared" si="2"/>
        <v>4.5</v>
      </c>
      <c r="E18" s="17">
        <f t="shared" si="2"/>
        <v>4.5</v>
      </c>
      <c r="F18" s="79">
        <f>C18+C21+C24+C27</f>
        <v>39.53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197611.11111111112</v>
      </c>
      <c r="D19" s="17">
        <f t="shared" si="2"/>
        <v>197611.11111111112</v>
      </c>
      <c r="E19" s="17">
        <f t="shared" si="2"/>
        <v>197611.11111111112</v>
      </c>
    </row>
    <row r="20" spans="1:6" s="21" customFormat="1" ht="25.5" x14ac:dyDescent="0.3">
      <c r="A20" s="18" t="s">
        <v>30</v>
      </c>
      <c r="B20" s="53" t="s">
        <v>2</v>
      </c>
      <c r="C20" s="54">
        <v>70661.899999999994</v>
      </c>
      <c r="D20" s="47">
        <f>C20/4</f>
        <v>17665.474999999999</v>
      </c>
      <c r="E20" s="47">
        <f t="shared" si="2"/>
        <v>17665.474999999999</v>
      </c>
    </row>
    <row r="21" spans="1:6" s="21" customFormat="1" x14ac:dyDescent="0.3">
      <c r="A21" s="25" t="s">
        <v>4</v>
      </c>
      <c r="B21" s="26" t="s">
        <v>3</v>
      </c>
      <c r="C21" s="43">
        <v>16.03</v>
      </c>
      <c r="D21" s="17">
        <f t="shared" si="2"/>
        <v>16.03</v>
      </c>
      <c r="E21" s="17">
        <f t="shared" si="2"/>
        <v>16.03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367341.96298606769</v>
      </c>
      <c r="D22" s="17">
        <f t="shared" si="2"/>
        <v>367341.96298606769</v>
      </c>
      <c r="E22" s="17">
        <f t="shared" si="2"/>
        <v>367341.96298606769</v>
      </c>
    </row>
    <row r="23" spans="1:6" ht="39" x14ac:dyDescent="0.3">
      <c r="A23" s="11" t="s">
        <v>36</v>
      </c>
      <c r="B23" s="52" t="s">
        <v>2</v>
      </c>
      <c r="C23" s="54">
        <v>8350.7000000000007</v>
      </c>
      <c r="D23" s="47">
        <f>C23/4</f>
        <v>2087.6750000000002</v>
      </c>
      <c r="E23" s="47">
        <f t="shared" si="2"/>
        <v>2087.6750000000002</v>
      </c>
    </row>
    <row r="24" spans="1:6" x14ac:dyDescent="0.3">
      <c r="A24" s="9" t="s">
        <v>4</v>
      </c>
      <c r="B24" s="10" t="s">
        <v>3</v>
      </c>
      <c r="C24" s="43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198826.1904761905</v>
      </c>
      <c r="D25" s="17">
        <f t="shared" si="2"/>
        <v>198826.1904761905</v>
      </c>
      <c r="E25" s="17">
        <f t="shared" si="2"/>
        <v>198826.1904761905</v>
      </c>
    </row>
    <row r="26" spans="1:6" ht="25.5" x14ac:dyDescent="0.3">
      <c r="A26" s="5" t="s">
        <v>23</v>
      </c>
      <c r="B26" s="52" t="s">
        <v>2</v>
      </c>
      <c r="C26" s="54">
        <v>16135.9</v>
      </c>
      <c r="D26" s="47">
        <f>C26/4</f>
        <v>4033.9749999999999</v>
      </c>
      <c r="E26" s="47">
        <f t="shared" si="2"/>
        <v>4033.9749999999999</v>
      </c>
    </row>
    <row r="27" spans="1:6" x14ac:dyDescent="0.3">
      <c r="A27" s="9" t="s">
        <v>4</v>
      </c>
      <c r="B27" s="10" t="s">
        <v>3</v>
      </c>
      <c r="C27" s="43">
        <v>15.5</v>
      </c>
      <c r="D27" s="17">
        <f t="shared" si="2"/>
        <v>15.5</v>
      </c>
      <c r="E27" s="17">
        <f t="shared" si="2"/>
        <v>15.5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86752.150537634414</v>
      </c>
      <c r="D28" s="17">
        <f t="shared" si="2"/>
        <v>86752.150537634414</v>
      </c>
      <c r="E28" s="17">
        <f t="shared" si="2"/>
        <v>86752.150537634414</v>
      </c>
    </row>
    <row r="29" spans="1:6" ht="25.5" x14ac:dyDescent="0.3">
      <c r="A29" s="5" t="s">
        <v>5</v>
      </c>
      <c r="B29" s="6" t="s">
        <v>2</v>
      </c>
      <c r="C29" s="47">
        <f>C15*11.54%</f>
        <v>12210.323979999997</v>
      </c>
      <c r="D29" s="47">
        <f t="shared" ref="D29:E29" si="4">D15*11.54%</f>
        <v>3052.5809949999993</v>
      </c>
      <c r="E29" s="47">
        <f t="shared" si="4"/>
        <v>3052.5809949999993</v>
      </c>
    </row>
    <row r="30" spans="1:6" ht="36.75" x14ac:dyDescent="0.3">
      <c r="A30" s="11" t="s">
        <v>6</v>
      </c>
      <c r="B30" s="6" t="s">
        <v>2</v>
      </c>
      <c r="C30" s="47">
        <v>2760</v>
      </c>
      <c r="D30" s="47">
        <f>C30/4</f>
        <v>690</v>
      </c>
      <c r="E30" s="47">
        <f t="shared" si="2"/>
        <v>690</v>
      </c>
    </row>
    <row r="31" spans="1:6" ht="25.5" x14ac:dyDescent="0.3">
      <c r="A31" s="11" t="s">
        <v>7</v>
      </c>
      <c r="B31" s="6" t="s">
        <v>2</v>
      </c>
      <c r="C31" s="17">
        <v>2500</v>
      </c>
      <c r="D31" s="47">
        <f>C31/4</f>
        <v>625</v>
      </c>
      <c r="E31" s="17">
        <f t="shared" si="2"/>
        <v>625</v>
      </c>
    </row>
    <row r="32" spans="1:6" ht="36.75" x14ac:dyDescent="0.3">
      <c r="A32" s="11" t="s">
        <v>8</v>
      </c>
      <c r="B32" s="6" t="s">
        <v>2</v>
      </c>
      <c r="C32" s="63"/>
      <c r="D32" s="64"/>
      <c r="E32" s="64"/>
    </row>
    <row r="33" spans="1:5" ht="38.25" customHeight="1" x14ac:dyDescent="0.3">
      <c r="A33" s="11" t="s">
        <v>9</v>
      </c>
      <c r="B33" s="6" t="s">
        <v>2</v>
      </c>
      <c r="C33" s="61">
        <v>9975</v>
      </c>
      <c r="D33" s="47">
        <f>C33/4</f>
        <v>2493.75</v>
      </c>
      <c r="E33" s="47">
        <f t="shared" si="2"/>
        <v>2493.75</v>
      </c>
    </row>
    <row r="34" spans="1:5" x14ac:dyDescent="0.3">
      <c r="C34" s="16">
        <f>C33+C32+C31+C30+C29+C15</f>
        <v>133254.02397999997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3"/>
  <sheetViews>
    <sheetView topLeftCell="A7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28515625" style="16" customWidth="1"/>
    <col min="4" max="4" width="13.5703125" style="16" customWidth="1"/>
    <col min="5" max="5" width="15.85546875" style="16" customWidth="1"/>
    <col min="6" max="6" width="12" style="2" customWidth="1"/>
    <col min="7" max="7" width="15.28515625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39</v>
      </c>
      <c r="B2" s="98"/>
      <c r="C2" s="98"/>
      <c r="D2" s="98"/>
      <c r="E2" s="98"/>
    </row>
    <row r="3" spans="1:7" x14ac:dyDescent="0.3">
      <c r="A3" s="1"/>
    </row>
    <row r="4" spans="1:7" x14ac:dyDescent="0.3">
      <c r="A4" s="99" t="s">
        <v>33</v>
      </c>
      <c r="B4" s="99"/>
      <c r="C4" s="99"/>
      <c r="D4" s="99"/>
      <c r="E4" s="99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38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8" t="s">
        <v>14</v>
      </c>
    </row>
    <row r="11" spans="1:7" x14ac:dyDescent="0.3">
      <c r="A11" s="5" t="s">
        <v>21</v>
      </c>
      <c r="B11" s="6" t="s">
        <v>10</v>
      </c>
      <c r="C11" s="49"/>
      <c r="D11" s="49">
        <f>C11</f>
        <v>0</v>
      </c>
      <c r="E11" s="49">
        <f>D11</f>
        <v>0</v>
      </c>
    </row>
    <row r="12" spans="1:7" ht="25.5" x14ac:dyDescent="0.3">
      <c r="A12" s="9" t="s">
        <v>24</v>
      </c>
      <c r="B12" s="6" t="s">
        <v>2</v>
      </c>
      <c r="C12" s="17" t="e">
        <f>(C13-C32)/C11</f>
        <v>#DIV/0!</v>
      </c>
      <c r="D12" s="17" t="e">
        <f t="shared" ref="D12" si="0">(D13-D32)/D11</f>
        <v>#DIV/0!</v>
      </c>
      <c r="E12" s="17" t="e">
        <f t="shared" ref="E12" si="1">(E13-E32)/E11</f>
        <v>#DIV/0!</v>
      </c>
    </row>
    <row r="13" spans="1:7" ht="25.5" x14ac:dyDescent="0.3">
      <c r="A13" s="5" t="s">
        <v>11</v>
      </c>
      <c r="B13" s="6" t="s">
        <v>2</v>
      </c>
      <c r="C13" s="47"/>
      <c r="D13" s="60">
        <f>C13</f>
        <v>0</v>
      </c>
      <c r="E13" s="60">
        <f>D13</f>
        <v>0</v>
      </c>
      <c r="F13" s="16"/>
    </row>
    <row r="14" spans="1:7" x14ac:dyDescent="0.3">
      <c r="A14" s="7" t="s">
        <v>0</v>
      </c>
      <c r="B14" s="8"/>
      <c r="C14" s="17">
        <v>0</v>
      </c>
      <c r="D14" s="17">
        <v>0</v>
      </c>
      <c r="E14" s="17">
        <v>0</v>
      </c>
      <c r="G14" s="16"/>
    </row>
    <row r="15" spans="1:7" s="21" customFormat="1" ht="25.5" x14ac:dyDescent="0.3">
      <c r="A15" s="18" t="s">
        <v>12</v>
      </c>
      <c r="B15" s="19" t="s">
        <v>2</v>
      </c>
      <c r="C15" s="47"/>
      <c r="D15" s="55">
        <f>C15</f>
        <v>0</v>
      </c>
      <c r="E15" s="55">
        <f>D15</f>
        <v>0</v>
      </c>
    </row>
    <row r="16" spans="1:7" s="21" customFormat="1" x14ac:dyDescent="0.3">
      <c r="A16" s="22" t="s">
        <v>1</v>
      </c>
      <c r="B16" s="23"/>
      <c r="C16" s="33">
        <v>0</v>
      </c>
      <c r="D16" s="33">
        <v>0</v>
      </c>
      <c r="E16" s="33">
        <v>0</v>
      </c>
    </row>
    <row r="17" spans="1:8" s="21" customFormat="1" ht="25.5" x14ac:dyDescent="0.3">
      <c r="A17" s="18" t="s">
        <v>29</v>
      </c>
      <c r="B17" s="19" t="s">
        <v>2</v>
      </c>
      <c r="C17" s="55"/>
      <c r="D17" s="55">
        <v>5500</v>
      </c>
      <c r="E17" s="55">
        <v>5500</v>
      </c>
    </row>
    <row r="18" spans="1:8" s="21" customFormat="1" x14ac:dyDescent="0.3">
      <c r="A18" s="25" t="s">
        <v>4</v>
      </c>
      <c r="B18" s="26" t="s">
        <v>3</v>
      </c>
      <c r="C18" s="33"/>
      <c r="D18" s="33"/>
      <c r="E18" s="33"/>
      <c r="F18" s="21" t="s">
        <v>31</v>
      </c>
      <c r="G18" s="21" t="s">
        <v>31</v>
      </c>
    </row>
    <row r="19" spans="1:8" s="21" customFormat="1" ht="21.95" customHeight="1" x14ac:dyDescent="0.3">
      <c r="A19" s="25" t="s">
        <v>25</v>
      </c>
      <c r="B19" s="19" t="s">
        <v>26</v>
      </c>
      <c r="C19" s="33" t="e">
        <f>C17/C18/12*1000+200</f>
        <v>#DIV/0!</v>
      </c>
      <c r="D19" s="33" t="e">
        <f t="shared" ref="D19:E33" si="2">C19</f>
        <v>#DIV/0!</v>
      </c>
      <c r="E19" s="33" t="e">
        <f t="shared" si="2"/>
        <v>#DIV/0!</v>
      </c>
    </row>
    <row r="20" spans="1:8" s="21" customFormat="1" ht="25.5" x14ac:dyDescent="0.3">
      <c r="A20" s="18" t="s">
        <v>30</v>
      </c>
      <c r="B20" s="19" t="s">
        <v>2</v>
      </c>
      <c r="C20" s="55"/>
      <c r="D20" s="55">
        <f t="shared" si="2"/>
        <v>0</v>
      </c>
      <c r="E20" s="55">
        <f t="shared" si="2"/>
        <v>0</v>
      </c>
    </row>
    <row r="21" spans="1:8" s="21" customFormat="1" x14ac:dyDescent="0.3">
      <c r="A21" s="25" t="s">
        <v>4</v>
      </c>
      <c r="B21" s="26" t="s">
        <v>3</v>
      </c>
      <c r="C21" s="33"/>
      <c r="D21" s="33">
        <f t="shared" si="2"/>
        <v>0</v>
      </c>
      <c r="E21" s="33">
        <f t="shared" si="2"/>
        <v>0</v>
      </c>
      <c r="G21" s="21" t="s">
        <v>31</v>
      </c>
      <c r="H21" s="21" t="s">
        <v>31</v>
      </c>
    </row>
    <row r="22" spans="1:8" s="21" customFormat="1" ht="21.95" customHeight="1" x14ac:dyDescent="0.3">
      <c r="A22" s="25" t="s">
        <v>25</v>
      </c>
      <c r="B22" s="19" t="s">
        <v>26</v>
      </c>
      <c r="C22" s="33" t="e">
        <f>C20/12/C21*1000</f>
        <v>#DIV/0!</v>
      </c>
      <c r="D22" s="33" t="e">
        <f t="shared" si="2"/>
        <v>#DIV/0!</v>
      </c>
      <c r="E22" s="33" t="e">
        <f t="shared" si="2"/>
        <v>#DIV/0!</v>
      </c>
    </row>
    <row r="23" spans="1:8" s="21" customFormat="1" ht="39" x14ac:dyDescent="0.3">
      <c r="A23" s="27" t="s">
        <v>36</v>
      </c>
      <c r="B23" s="19" t="s">
        <v>2</v>
      </c>
      <c r="C23" s="55"/>
      <c r="D23" s="55">
        <f t="shared" si="2"/>
        <v>0</v>
      </c>
      <c r="E23" s="55">
        <f t="shared" si="2"/>
        <v>0</v>
      </c>
    </row>
    <row r="24" spans="1:8" s="21" customFormat="1" x14ac:dyDescent="0.3">
      <c r="A24" s="25" t="s">
        <v>4</v>
      </c>
      <c r="B24" s="26" t="s">
        <v>3</v>
      </c>
      <c r="C24" s="33"/>
      <c r="D24" s="33">
        <f t="shared" si="2"/>
        <v>0</v>
      </c>
      <c r="E24" s="33">
        <f t="shared" si="2"/>
        <v>0</v>
      </c>
    </row>
    <row r="25" spans="1:8" s="21" customFormat="1" ht="21.95" customHeight="1" x14ac:dyDescent="0.3">
      <c r="A25" s="25" t="s">
        <v>25</v>
      </c>
      <c r="B25" s="19" t="s">
        <v>26</v>
      </c>
      <c r="C25" s="33" t="e">
        <f>C23/C24/12*1000</f>
        <v>#DIV/0!</v>
      </c>
      <c r="D25" s="33" t="e">
        <f t="shared" si="2"/>
        <v>#DIV/0!</v>
      </c>
      <c r="E25" s="33" t="e">
        <f t="shared" si="2"/>
        <v>#DIV/0!</v>
      </c>
    </row>
    <row r="26" spans="1:8" s="21" customFormat="1" ht="25.5" x14ac:dyDescent="0.3">
      <c r="A26" s="18" t="s">
        <v>23</v>
      </c>
      <c r="B26" s="19" t="s">
        <v>2</v>
      </c>
      <c r="C26" s="55"/>
      <c r="D26" s="55">
        <f t="shared" si="2"/>
        <v>0</v>
      </c>
      <c r="E26" s="55">
        <f t="shared" si="2"/>
        <v>0</v>
      </c>
    </row>
    <row r="27" spans="1:8" s="21" customFormat="1" x14ac:dyDescent="0.3">
      <c r="A27" s="25" t="s">
        <v>4</v>
      </c>
      <c r="B27" s="26" t="s">
        <v>3</v>
      </c>
      <c r="C27" s="33"/>
      <c r="D27" s="33">
        <f t="shared" si="2"/>
        <v>0</v>
      </c>
      <c r="E27" s="33">
        <f t="shared" si="2"/>
        <v>0</v>
      </c>
    </row>
    <row r="28" spans="1:8" s="21" customFormat="1" ht="21.95" customHeight="1" x14ac:dyDescent="0.3">
      <c r="A28" s="25" t="s">
        <v>25</v>
      </c>
      <c r="B28" s="19" t="s">
        <v>26</v>
      </c>
      <c r="C28" s="33" t="e">
        <f>C26/12/C27*1000</f>
        <v>#DIV/0!</v>
      </c>
      <c r="D28" s="33" t="e">
        <f t="shared" si="2"/>
        <v>#DIV/0!</v>
      </c>
      <c r="E28" s="33" t="e">
        <f t="shared" si="2"/>
        <v>#DIV/0!</v>
      </c>
    </row>
    <row r="29" spans="1:8" s="21" customFormat="1" ht="25.5" x14ac:dyDescent="0.3">
      <c r="A29" s="18" t="s">
        <v>5</v>
      </c>
      <c r="B29" s="19" t="s">
        <v>2</v>
      </c>
      <c r="C29" s="47"/>
      <c r="D29" s="47">
        <f t="shared" si="2"/>
        <v>0</v>
      </c>
      <c r="E29" s="47">
        <f t="shared" si="2"/>
        <v>0</v>
      </c>
    </row>
    <row r="30" spans="1:8" s="21" customFormat="1" ht="36.75" x14ac:dyDescent="0.3">
      <c r="A30" s="27" t="s">
        <v>6</v>
      </c>
      <c r="B30" s="19" t="s">
        <v>2</v>
      </c>
      <c r="C30" s="55"/>
      <c r="D30" s="55">
        <f t="shared" si="2"/>
        <v>0</v>
      </c>
      <c r="E30" s="55">
        <f t="shared" si="2"/>
        <v>0</v>
      </c>
    </row>
    <row r="31" spans="1:8" ht="25.5" x14ac:dyDescent="0.3">
      <c r="A31" s="11" t="s">
        <v>7</v>
      </c>
      <c r="B31" s="6" t="s">
        <v>2</v>
      </c>
      <c r="C31" s="47"/>
      <c r="D31" s="55">
        <f t="shared" si="2"/>
        <v>0</v>
      </c>
      <c r="E31" s="55">
        <f t="shared" si="2"/>
        <v>0</v>
      </c>
    </row>
    <row r="32" spans="1:8" ht="36.75" x14ac:dyDescent="0.3">
      <c r="A32" s="11" t="s">
        <v>8</v>
      </c>
      <c r="B32" s="6" t="s">
        <v>2</v>
      </c>
      <c r="C32" s="47"/>
      <c r="D32" s="55">
        <v>0</v>
      </c>
      <c r="E32" s="55">
        <v>0</v>
      </c>
    </row>
    <row r="33" spans="1:5" ht="38.25" customHeight="1" x14ac:dyDescent="0.3">
      <c r="A33" s="11" t="s">
        <v>9</v>
      </c>
      <c r="B33" s="6" t="s">
        <v>2</v>
      </c>
      <c r="C33" s="47"/>
      <c r="D33" s="55">
        <f t="shared" si="2"/>
        <v>0</v>
      </c>
      <c r="E33" s="55">
        <f t="shared" si="2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4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5.75" customHeight="1" x14ac:dyDescent="0.3">
      <c r="A4" s="104" t="s">
        <v>48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17</v>
      </c>
      <c r="D11" s="50">
        <f>C11</f>
        <v>17</v>
      </c>
      <c r="E11" s="50">
        <f>D11</f>
        <v>17</v>
      </c>
    </row>
    <row r="12" spans="1:7" ht="25.5" x14ac:dyDescent="0.3">
      <c r="A12" s="9" t="s">
        <v>24</v>
      </c>
      <c r="B12" s="6" t="s">
        <v>2</v>
      </c>
      <c r="C12" s="17">
        <f>(C13-C32)/C11</f>
        <v>4629.8998199999996</v>
      </c>
      <c r="D12" s="17">
        <f t="shared" ref="D12:E12" si="0">(D13-D32)/D11</f>
        <v>1157.4749549999999</v>
      </c>
      <c r="E12" s="17">
        <f t="shared" si="0"/>
        <v>1157.4749549999999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78708.29694</v>
      </c>
      <c r="D13" s="47">
        <f t="shared" ref="D13:E13" si="1">D15+D29+D30+D33+D31+D32</f>
        <v>19677.074235</v>
      </c>
      <c r="E13" s="47">
        <f t="shared" si="1"/>
        <v>19677.074235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59551.100000000006</v>
      </c>
      <c r="D15" s="78">
        <f t="shared" ref="D15:E15" si="3">D17+D20+D23+D26</f>
        <v>14887.775000000001</v>
      </c>
      <c r="E15" s="78">
        <f t="shared" si="3"/>
        <v>14887.775000000001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4574.8</v>
      </c>
      <c r="D17" s="47">
        <f>C17/4</f>
        <v>1143.7</v>
      </c>
      <c r="E17" s="47">
        <f t="shared" si="2"/>
        <v>1143.7</v>
      </c>
    </row>
    <row r="18" spans="1:6" s="21" customFormat="1" x14ac:dyDescent="0.3">
      <c r="A18" s="25" t="s">
        <v>4</v>
      </c>
      <c r="B18" s="26" t="s">
        <v>3</v>
      </c>
      <c r="C18" s="43">
        <v>2</v>
      </c>
      <c r="D18" s="17">
        <f t="shared" si="2"/>
        <v>2</v>
      </c>
      <c r="E18" s="17">
        <f t="shared" si="2"/>
        <v>2</v>
      </c>
      <c r="F18" s="79">
        <f>C18+C21+C24+C27</f>
        <v>24.810000000000002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190816.66666666669</v>
      </c>
      <c r="D19" s="17">
        <f t="shared" si="2"/>
        <v>190816.66666666669</v>
      </c>
      <c r="E19" s="17">
        <f t="shared" si="2"/>
        <v>190816.66666666669</v>
      </c>
    </row>
    <row r="20" spans="1:6" s="21" customFormat="1" ht="25.5" x14ac:dyDescent="0.3">
      <c r="A20" s="18" t="s">
        <v>30</v>
      </c>
      <c r="B20" s="53" t="s">
        <v>2</v>
      </c>
      <c r="C20" s="54">
        <v>38201.300000000003</v>
      </c>
      <c r="D20" s="47">
        <f>C20/4</f>
        <v>9550.3250000000007</v>
      </c>
      <c r="E20" s="47">
        <f t="shared" si="2"/>
        <v>9550.3250000000007</v>
      </c>
    </row>
    <row r="21" spans="1:6" s="21" customFormat="1" x14ac:dyDescent="0.3">
      <c r="A21" s="25" t="s">
        <v>4</v>
      </c>
      <c r="B21" s="26" t="s">
        <v>3</v>
      </c>
      <c r="C21" s="43">
        <v>8.81</v>
      </c>
      <c r="D21" s="17">
        <f t="shared" si="2"/>
        <v>8.81</v>
      </c>
      <c r="E21" s="17">
        <f t="shared" si="2"/>
        <v>8.81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361344.11653424142</v>
      </c>
      <c r="D22" s="17">
        <f t="shared" si="2"/>
        <v>361344.11653424142</v>
      </c>
      <c r="E22" s="17">
        <f t="shared" si="2"/>
        <v>361344.11653424142</v>
      </c>
    </row>
    <row r="23" spans="1:6" ht="39" x14ac:dyDescent="0.3">
      <c r="A23" s="11" t="s">
        <v>36</v>
      </c>
      <c r="B23" s="52" t="s">
        <v>2</v>
      </c>
      <c r="C23" s="54">
        <v>3585.8</v>
      </c>
      <c r="D23" s="47">
        <f>C23/4</f>
        <v>896.45</v>
      </c>
      <c r="E23" s="47">
        <f t="shared" si="2"/>
        <v>896.45</v>
      </c>
    </row>
    <row r="24" spans="1:6" x14ac:dyDescent="0.3">
      <c r="A24" s="9" t="s">
        <v>4</v>
      </c>
      <c r="B24" s="10" t="s">
        <v>3</v>
      </c>
      <c r="C24" s="43">
        <v>1.5</v>
      </c>
      <c r="D24" s="17">
        <f t="shared" si="2"/>
        <v>1.5</v>
      </c>
      <c r="E24" s="17">
        <f t="shared" si="2"/>
        <v>1.5</v>
      </c>
    </row>
    <row r="25" spans="1:6" ht="21.95" customHeight="1" x14ac:dyDescent="0.3">
      <c r="A25" s="9" t="s">
        <v>25</v>
      </c>
      <c r="B25" s="6" t="s">
        <v>26</v>
      </c>
      <c r="C25" s="42">
        <f>C23/C24/12*1000</f>
        <v>199211.11111111109</v>
      </c>
      <c r="D25" s="17">
        <f t="shared" si="2"/>
        <v>199211.11111111109</v>
      </c>
      <c r="E25" s="17">
        <f t="shared" si="2"/>
        <v>199211.11111111109</v>
      </c>
    </row>
    <row r="26" spans="1:6" ht="25.5" x14ac:dyDescent="0.3">
      <c r="A26" s="5" t="s">
        <v>23</v>
      </c>
      <c r="B26" s="52" t="s">
        <v>2</v>
      </c>
      <c r="C26" s="54">
        <v>13189.2</v>
      </c>
      <c r="D26" s="47">
        <f>C26/4</f>
        <v>3297.3</v>
      </c>
      <c r="E26" s="47">
        <f t="shared" si="2"/>
        <v>3297.3</v>
      </c>
    </row>
    <row r="27" spans="1:6" x14ac:dyDescent="0.3">
      <c r="A27" s="9" t="s">
        <v>4</v>
      </c>
      <c r="B27" s="10" t="s">
        <v>3</v>
      </c>
      <c r="C27" s="43">
        <v>12.5</v>
      </c>
      <c r="D27" s="17">
        <f t="shared" si="2"/>
        <v>12.5</v>
      </c>
      <c r="E27" s="17">
        <f t="shared" si="2"/>
        <v>12.5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87928.000000000015</v>
      </c>
      <c r="D28" s="17">
        <f t="shared" si="2"/>
        <v>87928.000000000015</v>
      </c>
      <c r="E28" s="17">
        <f t="shared" si="2"/>
        <v>87928.000000000015</v>
      </c>
    </row>
    <row r="29" spans="1:6" ht="25.5" x14ac:dyDescent="0.3">
      <c r="A29" s="5" t="s">
        <v>5</v>
      </c>
      <c r="B29" s="6" t="s">
        <v>2</v>
      </c>
      <c r="C29" s="47">
        <f>C15*11.54%</f>
        <v>6872.1969399999998</v>
      </c>
      <c r="D29" s="47">
        <f t="shared" ref="D29:E29" si="4">D15*11.54%</f>
        <v>1718.049235</v>
      </c>
      <c r="E29" s="47">
        <f t="shared" si="4"/>
        <v>1718.049235</v>
      </c>
    </row>
    <row r="30" spans="1:6" ht="36.75" x14ac:dyDescent="0.3">
      <c r="A30" s="11" t="s">
        <v>6</v>
      </c>
      <c r="B30" s="6" t="s">
        <v>2</v>
      </c>
      <c r="C30" s="47">
        <v>2979</v>
      </c>
      <c r="D30" s="47">
        <f>C30/4</f>
        <v>744.75</v>
      </c>
      <c r="E30" s="47">
        <f t="shared" si="2"/>
        <v>744.75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47">
        <f>C31/4</f>
        <v>375</v>
      </c>
      <c r="E31" s="17">
        <f t="shared" si="2"/>
        <v>375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7806</v>
      </c>
      <c r="D33" s="47">
        <f>C33/4</f>
        <v>1951.5</v>
      </c>
      <c r="E33" s="47">
        <f t="shared" si="2"/>
        <v>1951.5</v>
      </c>
    </row>
    <row r="34" spans="1:5" x14ac:dyDescent="0.3">
      <c r="C34" s="16">
        <f>C33+C32+C31+C30+C29+C15</f>
        <v>78708.29694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3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4" customHeight="1" x14ac:dyDescent="0.3">
      <c r="A4" s="104" t="s">
        <v>47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39</v>
      </c>
      <c r="D11" s="50">
        <f>C11</f>
        <v>39</v>
      </c>
      <c r="E11" s="50">
        <f>D11</f>
        <v>39</v>
      </c>
    </row>
    <row r="12" spans="1:7" ht="25.5" x14ac:dyDescent="0.3">
      <c r="A12" s="9" t="s">
        <v>24</v>
      </c>
      <c r="B12" s="6" t="s">
        <v>2</v>
      </c>
      <c r="C12" s="17">
        <f>(C13-C32)/C11</f>
        <v>2340.8392169230765</v>
      </c>
      <c r="D12" s="17">
        <f t="shared" ref="D12:E12" si="0">(D13-D32)/D11</f>
        <v>585.20980423076912</v>
      </c>
      <c r="E12" s="17">
        <f t="shared" si="0"/>
        <v>585.20980423076912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91292.729459999988</v>
      </c>
      <c r="D13" s="47">
        <f t="shared" ref="D13:E13" si="1">D15+D29+D30+D33+D31+D32</f>
        <v>22823.182364999997</v>
      </c>
      <c r="E13" s="47">
        <f t="shared" si="1"/>
        <v>22823.182364999997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72164.899999999994</v>
      </c>
      <c r="D15" s="78">
        <f t="shared" ref="D15:E15" si="3">D17+D20+D23+D26</f>
        <v>18041.224999999999</v>
      </c>
      <c r="E15" s="78">
        <f t="shared" si="3"/>
        <v>18041.224999999999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9026.2000000000007</v>
      </c>
      <c r="D17" s="47">
        <f>C17/4</f>
        <v>2256.5500000000002</v>
      </c>
      <c r="E17" s="47">
        <f t="shared" si="2"/>
        <v>2256.5500000000002</v>
      </c>
    </row>
    <row r="18" spans="1:6" s="21" customFormat="1" x14ac:dyDescent="0.3">
      <c r="A18" s="25" t="s">
        <v>4</v>
      </c>
      <c r="B18" s="26" t="s">
        <v>3</v>
      </c>
      <c r="C18" s="43">
        <v>4</v>
      </c>
      <c r="D18" s="17">
        <f t="shared" si="2"/>
        <v>4</v>
      </c>
      <c r="E18" s="17">
        <f t="shared" si="2"/>
        <v>4</v>
      </c>
      <c r="F18" s="80">
        <f>C18+C21+C24+C27</f>
        <v>32.72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C17/C18/12*1000+200</f>
        <v>188245.83333333334</v>
      </c>
      <c r="D19" s="17">
        <f t="shared" si="2"/>
        <v>188245.83333333334</v>
      </c>
      <c r="E19" s="17">
        <f t="shared" si="2"/>
        <v>188245.83333333334</v>
      </c>
    </row>
    <row r="20" spans="1:6" s="21" customFormat="1" ht="25.5" x14ac:dyDescent="0.3">
      <c r="A20" s="18" t="s">
        <v>30</v>
      </c>
      <c r="B20" s="53" t="s">
        <v>2</v>
      </c>
      <c r="C20" s="54">
        <v>40122</v>
      </c>
      <c r="D20" s="47">
        <f>C20/4</f>
        <v>10030.5</v>
      </c>
      <c r="E20" s="47">
        <f t="shared" ref="E20" si="4">D20</f>
        <v>10030.5</v>
      </c>
    </row>
    <row r="21" spans="1:6" s="21" customFormat="1" x14ac:dyDescent="0.3">
      <c r="A21" s="25" t="s">
        <v>4</v>
      </c>
      <c r="B21" s="26" t="s">
        <v>3</v>
      </c>
      <c r="C21" s="43">
        <v>10.72</v>
      </c>
      <c r="D21" s="17">
        <f t="shared" si="2"/>
        <v>10.72</v>
      </c>
      <c r="E21" s="17">
        <f t="shared" si="2"/>
        <v>10.72</v>
      </c>
    </row>
    <row r="22" spans="1:6" s="21" customFormat="1" ht="21.95" customHeight="1" x14ac:dyDescent="0.3">
      <c r="A22" s="25" t="s">
        <v>25</v>
      </c>
      <c r="B22" s="19" t="s">
        <v>26</v>
      </c>
      <c r="C22" s="42">
        <f>C20/12/C21*1000</f>
        <v>311893.65671641787</v>
      </c>
      <c r="D22" s="17">
        <f t="shared" si="2"/>
        <v>311893.65671641787</v>
      </c>
      <c r="E22" s="17">
        <f t="shared" si="2"/>
        <v>311893.65671641787</v>
      </c>
    </row>
    <row r="23" spans="1:6" ht="39" x14ac:dyDescent="0.3">
      <c r="A23" s="11" t="s">
        <v>36</v>
      </c>
      <c r="B23" s="52" t="s">
        <v>2</v>
      </c>
      <c r="C23" s="54">
        <v>7886.9</v>
      </c>
      <c r="D23" s="47">
        <f>C23/4</f>
        <v>1971.7249999999999</v>
      </c>
      <c r="E23" s="47">
        <f t="shared" si="2"/>
        <v>1971.7249999999999</v>
      </c>
    </row>
    <row r="24" spans="1:6" x14ac:dyDescent="0.3">
      <c r="A24" s="9" t="s">
        <v>4</v>
      </c>
      <c r="B24" s="10" t="s">
        <v>3</v>
      </c>
      <c r="C24" s="51">
        <v>3.5</v>
      </c>
      <c r="D24" s="48">
        <f t="shared" si="2"/>
        <v>3.5</v>
      </c>
      <c r="E24" s="48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187783.33333333334</v>
      </c>
      <c r="D25" s="17">
        <f t="shared" si="2"/>
        <v>187783.33333333334</v>
      </c>
      <c r="E25" s="17">
        <f t="shared" si="2"/>
        <v>187783.33333333334</v>
      </c>
    </row>
    <row r="26" spans="1:6" ht="25.5" x14ac:dyDescent="0.3">
      <c r="A26" s="5" t="s">
        <v>23</v>
      </c>
      <c r="B26" s="52" t="s">
        <v>2</v>
      </c>
      <c r="C26" s="54">
        <v>15129.8</v>
      </c>
      <c r="D26" s="47">
        <f>C26/4</f>
        <v>3782.45</v>
      </c>
      <c r="E26" s="47">
        <f t="shared" si="2"/>
        <v>3782.45</v>
      </c>
    </row>
    <row r="27" spans="1:6" x14ac:dyDescent="0.3">
      <c r="A27" s="9" t="s">
        <v>4</v>
      </c>
      <c r="B27" s="10" t="s">
        <v>3</v>
      </c>
      <c r="C27" s="43">
        <v>14.5</v>
      </c>
      <c r="D27" s="17">
        <f t="shared" si="2"/>
        <v>14.5</v>
      </c>
      <c r="E27" s="17">
        <f t="shared" si="2"/>
        <v>14.5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86952.873563218396</v>
      </c>
      <c r="D28" s="17">
        <f t="shared" si="2"/>
        <v>86952.873563218396</v>
      </c>
      <c r="E28" s="17">
        <f t="shared" si="2"/>
        <v>86952.873563218396</v>
      </c>
    </row>
    <row r="29" spans="1:6" ht="25.5" x14ac:dyDescent="0.3">
      <c r="A29" s="5" t="s">
        <v>5</v>
      </c>
      <c r="B29" s="6" t="s">
        <v>2</v>
      </c>
      <c r="C29" s="47">
        <f>C15*11.54%</f>
        <v>8327.829459999999</v>
      </c>
      <c r="D29" s="47">
        <f t="shared" ref="D29:E29" si="5">D15*11.54%</f>
        <v>2081.9573649999998</v>
      </c>
      <c r="E29" s="47">
        <f t="shared" si="5"/>
        <v>2081.9573649999998</v>
      </c>
    </row>
    <row r="30" spans="1:6" ht="36.75" x14ac:dyDescent="0.3">
      <c r="A30" s="11" t="s">
        <v>6</v>
      </c>
      <c r="B30" s="6" t="s">
        <v>2</v>
      </c>
      <c r="C30" s="47">
        <v>2499</v>
      </c>
      <c r="D30" s="47">
        <f>C30/4</f>
        <v>624.75</v>
      </c>
      <c r="E30" s="47">
        <f t="shared" si="2"/>
        <v>624.75</v>
      </c>
    </row>
    <row r="31" spans="1:6" ht="25.5" x14ac:dyDescent="0.3">
      <c r="A31" s="11" t="s">
        <v>7</v>
      </c>
      <c r="B31" s="6" t="s">
        <v>2</v>
      </c>
      <c r="C31" s="47">
        <v>2500</v>
      </c>
      <c r="D31" s="47">
        <f>C31/4</f>
        <v>625</v>
      </c>
      <c r="E31" s="47">
        <f t="shared" si="2"/>
        <v>625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5801</v>
      </c>
      <c r="D33" s="47">
        <f>C33/4</f>
        <v>1450.25</v>
      </c>
      <c r="E33" s="47">
        <f t="shared" si="2"/>
        <v>1450.25</v>
      </c>
    </row>
    <row r="34" spans="1:5" x14ac:dyDescent="0.3">
      <c r="C34" s="16">
        <f>C33+C32+C31+C30+C29+C15</f>
        <v>91292.729460000002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2" workbookViewId="0">
      <selection activeCell="A30" sqref="A3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2.5" customHeight="1" x14ac:dyDescent="0.3">
      <c r="A4" s="104" t="s">
        <v>46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67" t="s">
        <v>19</v>
      </c>
      <c r="D10" s="67" t="s">
        <v>20</v>
      </c>
      <c r="E10" s="68" t="s">
        <v>14</v>
      </c>
    </row>
    <row r="11" spans="1:7" x14ac:dyDescent="0.3">
      <c r="A11" s="5" t="s">
        <v>21</v>
      </c>
      <c r="B11" s="6" t="s">
        <v>10</v>
      </c>
      <c r="C11" s="50">
        <v>18</v>
      </c>
      <c r="D11" s="50">
        <f>C11</f>
        <v>18</v>
      </c>
      <c r="E11" s="50">
        <f>D11</f>
        <v>18</v>
      </c>
    </row>
    <row r="12" spans="1:7" ht="25.5" x14ac:dyDescent="0.3">
      <c r="A12" s="9" t="s">
        <v>24</v>
      </c>
      <c r="B12" s="6" t="s">
        <v>2</v>
      </c>
      <c r="C12" s="17">
        <f>(C13-C32)/C11</f>
        <v>4031.0263599999994</v>
      </c>
      <c r="D12" s="17">
        <f t="shared" ref="D12:E12" si="0">(D13-D32)/D11</f>
        <v>1007.7565899999998</v>
      </c>
      <c r="E12" s="17">
        <f t="shared" si="0"/>
        <v>1007.7565899999998</v>
      </c>
      <c r="F12" s="2" t="s">
        <v>31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72558.47447999999</v>
      </c>
      <c r="D13" s="47">
        <f t="shared" ref="D13:E13" si="1">D15+D29+D30+D33+D31+D32</f>
        <v>18139.618619999997</v>
      </c>
      <c r="E13" s="47">
        <f t="shared" si="1"/>
        <v>18139.618619999997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58841.2</v>
      </c>
      <c r="D15" s="78">
        <f t="shared" ref="D15:E15" si="3">D17+D20+D23+D26</f>
        <v>14710.3</v>
      </c>
      <c r="E15" s="78">
        <f t="shared" si="3"/>
        <v>14710.3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7" s="21" customFormat="1" ht="25.5" x14ac:dyDescent="0.3">
      <c r="A17" s="18" t="s">
        <v>29</v>
      </c>
      <c r="B17" s="53" t="s">
        <v>2</v>
      </c>
      <c r="C17" s="54">
        <v>9707.2000000000007</v>
      </c>
      <c r="D17" s="47">
        <f>C17/4</f>
        <v>2426.8000000000002</v>
      </c>
      <c r="E17" s="47">
        <f t="shared" si="2"/>
        <v>2426.8000000000002</v>
      </c>
    </row>
    <row r="18" spans="1:7" s="21" customFormat="1" x14ac:dyDescent="0.3">
      <c r="A18" s="25" t="s">
        <v>4</v>
      </c>
      <c r="B18" s="26" t="s">
        <v>3</v>
      </c>
      <c r="C18" s="43">
        <v>3.5</v>
      </c>
      <c r="D18" s="17">
        <f t="shared" si="2"/>
        <v>3.5</v>
      </c>
      <c r="E18" s="17">
        <f t="shared" si="2"/>
        <v>3.5</v>
      </c>
      <c r="F18" s="79">
        <f>C18+C21+C24+C27</f>
        <v>25.44</v>
      </c>
    </row>
    <row r="19" spans="1:7" s="21" customFormat="1" ht="21.95" customHeight="1" x14ac:dyDescent="0.3">
      <c r="A19" s="25" t="s">
        <v>25</v>
      </c>
      <c r="B19" s="19" t="s">
        <v>26</v>
      </c>
      <c r="C19" s="42">
        <f>C17/C18/12*1000+200</f>
        <v>231323.80952380953</v>
      </c>
      <c r="D19" s="17">
        <f t="shared" si="2"/>
        <v>231323.80952380953</v>
      </c>
      <c r="E19" s="17">
        <f t="shared" si="2"/>
        <v>231323.80952380953</v>
      </c>
    </row>
    <row r="20" spans="1:7" s="21" customFormat="1" ht="25.5" x14ac:dyDescent="0.3">
      <c r="A20" s="18" t="s">
        <v>30</v>
      </c>
      <c r="B20" s="53" t="s">
        <v>2</v>
      </c>
      <c r="C20" s="54">
        <v>30683.200000000001</v>
      </c>
      <c r="D20" s="47">
        <f>C20/4</f>
        <v>7670.8</v>
      </c>
      <c r="E20" s="47">
        <f t="shared" si="2"/>
        <v>7670.8</v>
      </c>
    </row>
    <row r="21" spans="1:7" s="21" customFormat="1" x14ac:dyDescent="0.3">
      <c r="A21" s="25" t="s">
        <v>4</v>
      </c>
      <c r="B21" s="26" t="s">
        <v>3</v>
      </c>
      <c r="C21" s="43">
        <v>7.94</v>
      </c>
      <c r="D21" s="17">
        <f t="shared" si="2"/>
        <v>7.94</v>
      </c>
      <c r="E21" s="17">
        <f t="shared" si="2"/>
        <v>7.94</v>
      </c>
    </row>
    <row r="22" spans="1:7" ht="21.95" customHeight="1" x14ac:dyDescent="0.3">
      <c r="A22" s="9" t="s">
        <v>25</v>
      </c>
      <c r="B22" s="6" t="s">
        <v>26</v>
      </c>
      <c r="C22" s="42">
        <f>C20/12/C21*1000</f>
        <v>322031.90596137696</v>
      </c>
      <c r="D22" s="17">
        <f t="shared" si="2"/>
        <v>322031.90596137696</v>
      </c>
      <c r="E22" s="17">
        <f t="shared" si="2"/>
        <v>322031.90596137696</v>
      </c>
    </row>
    <row r="23" spans="1:7" ht="39" x14ac:dyDescent="0.3">
      <c r="A23" s="11" t="s">
        <v>36</v>
      </c>
      <c r="B23" s="52" t="s">
        <v>2</v>
      </c>
      <c r="C23" s="54">
        <v>6803.6</v>
      </c>
      <c r="D23" s="47">
        <f>C23/4</f>
        <v>1700.9</v>
      </c>
      <c r="E23" s="47">
        <f t="shared" si="2"/>
        <v>1700.9</v>
      </c>
    </row>
    <row r="24" spans="1:7" x14ac:dyDescent="0.3">
      <c r="A24" s="9" t="s">
        <v>4</v>
      </c>
      <c r="B24" s="10" t="s">
        <v>3</v>
      </c>
      <c r="C24" s="43">
        <v>3</v>
      </c>
      <c r="D24" s="17">
        <f t="shared" si="2"/>
        <v>3</v>
      </c>
      <c r="E24" s="17">
        <f t="shared" si="2"/>
        <v>3</v>
      </c>
    </row>
    <row r="25" spans="1:7" ht="21.95" customHeight="1" x14ac:dyDescent="0.3">
      <c r="A25" s="9" t="s">
        <v>25</v>
      </c>
      <c r="B25" s="6" t="s">
        <v>26</v>
      </c>
      <c r="C25" s="42">
        <f>C23/C24/12*1000</f>
        <v>188988.88888888891</v>
      </c>
      <c r="D25" s="17">
        <f t="shared" si="2"/>
        <v>188988.88888888891</v>
      </c>
      <c r="E25" s="17">
        <f t="shared" si="2"/>
        <v>188988.88888888891</v>
      </c>
    </row>
    <row r="26" spans="1:7" ht="25.5" x14ac:dyDescent="0.3">
      <c r="A26" s="5" t="s">
        <v>23</v>
      </c>
      <c r="B26" s="52" t="s">
        <v>2</v>
      </c>
      <c r="C26" s="54">
        <v>11647.2</v>
      </c>
      <c r="D26" s="47">
        <f>C26/4</f>
        <v>2911.8</v>
      </c>
      <c r="E26" s="47">
        <f t="shared" si="2"/>
        <v>2911.8</v>
      </c>
    </row>
    <row r="27" spans="1:7" x14ac:dyDescent="0.3">
      <c r="A27" s="9" t="s">
        <v>4</v>
      </c>
      <c r="B27" s="10" t="s">
        <v>3</v>
      </c>
      <c r="C27" s="43">
        <v>11</v>
      </c>
      <c r="D27" s="17">
        <f t="shared" si="2"/>
        <v>11</v>
      </c>
      <c r="E27" s="17">
        <f t="shared" si="2"/>
        <v>11</v>
      </c>
    </row>
    <row r="28" spans="1:7" ht="21.95" customHeight="1" x14ac:dyDescent="0.3">
      <c r="A28" s="9" t="s">
        <v>25</v>
      </c>
      <c r="B28" s="6" t="s">
        <v>26</v>
      </c>
      <c r="C28" s="42">
        <f>C26/12/C27*1000</f>
        <v>88236.363636363632</v>
      </c>
      <c r="D28" s="17">
        <f t="shared" si="2"/>
        <v>88236.363636363632</v>
      </c>
      <c r="E28" s="17">
        <f t="shared" si="2"/>
        <v>88236.363636363632</v>
      </c>
    </row>
    <row r="29" spans="1:7" ht="25.5" x14ac:dyDescent="0.3">
      <c r="A29" s="5" t="s">
        <v>5</v>
      </c>
      <c r="B29" s="6" t="s">
        <v>2</v>
      </c>
      <c r="C29" s="47">
        <f>C15*11.54%</f>
        <v>6790.2744799999991</v>
      </c>
      <c r="D29" s="47">
        <f t="shared" ref="D29:E29" si="4">D15*11.54%</f>
        <v>1697.5686199999998</v>
      </c>
      <c r="E29" s="47">
        <f t="shared" si="4"/>
        <v>1697.5686199999998</v>
      </c>
      <c r="G29" s="2" t="s">
        <v>31</v>
      </c>
    </row>
    <row r="30" spans="1:7" ht="36.75" x14ac:dyDescent="0.3">
      <c r="A30" s="11" t="s">
        <v>6</v>
      </c>
      <c r="B30" s="6" t="s">
        <v>2</v>
      </c>
      <c r="C30" s="47">
        <v>1311</v>
      </c>
      <c r="D30" s="47">
        <f>C30/4</f>
        <v>327.75</v>
      </c>
      <c r="E30" s="47">
        <f t="shared" si="2"/>
        <v>327.75</v>
      </c>
    </row>
    <row r="31" spans="1:7" ht="25.5" x14ac:dyDescent="0.3">
      <c r="A31" s="11" t="s">
        <v>7</v>
      </c>
      <c r="B31" s="6" t="s">
        <v>2</v>
      </c>
      <c r="C31" s="17">
        <v>1500</v>
      </c>
      <c r="D31" s="47">
        <f>C31/4</f>
        <v>375</v>
      </c>
      <c r="E31" s="17">
        <f t="shared" si="2"/>
        <v>375</v>
      </c>
    </row>
    <row r="32" spans="1:7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4116</v>
      </c>
      <c r="D33" s="47">
        <f>C33/4</f>
        <v>1029</v>
      </c>
      <c r="E33" s="47">
        <f t="shared" si="2"/>
        <v>1029</v>
      </c>
    </row>
    <row r="34" spans="1:5" x14ac:dyDescent="0.3">
      <c r="C34" s="16">
        <f>C33+C32+C31+C30+C29+C15</f>
        <v>72558.474480000004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8" workbookViewId="0">
      <selection activeCell="D40" sqref="C38:D4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1" customHeight="1" x14ac:dyDescent="0.3">
      <c r="A4" s="104" t="s">
        <v>45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/>
      <c r="D11" s="50"/>
      <c r="E11" s="50"/>
    </row>
    <row r="12" spans="1:7" ht="25.5" x14ac:dyDescent="0.3">
      <c r="A12" s="9" t="s">
        <v>24</v>
      </c>
      <c r="B12" s="6" t="s">
        <v>2</v>
      </c>
      <c r="C12" s="17"/>
      <c r="D12" s="17"/>
      <c r="E12" s="17"/>
    </row>
    <row r="13" spans="1:7" ht="25.5" x14ac:dyDescent="0.3">
      <c r="A13" s="5" t="s">
        <v>11</v>
      </c>
      <c r="B13" s="6" t="s">
        <v>2</v>
      </c>
      <c r="C13" s="47"/>
      <c r="D13" s="47"/>
      <c r="E13" s="47"/>
    </row>
    <row r="14" spans="1:7" x14ac:dyDescent="0.3">
      <c r="A14" s="7" t="s">
        <v>0</v>
      </c>
      <c r="B14" s="8"/>
      <c r="C14" s="17"/>
      <c r="D14" s="17"/>
      <c r="E14" s="17"/>
      <c r="G14" s="16"/>
    </row>
    <row r="15" spans="1:7" ht="25.5" x14ac:dyDescent="0.3">
      <c r="A15" s="5" t="s">
        <v>12</v>
      </c>
      <c r="B15" s="6" t="s">
        <v>2</v>
      </c>
      <c r="C15" s="47"/>
      <c r="D15" s="47"/>
      <c r="E15" s="47"/>
    </row>
    <row r="16" spans="1:7" x14ac:dyDescent="0.3">
      <c r="A16" s="7" t="s">
        <v>1</v>
      </c>
      <c r="B16" s="8"/>
      <c r="C16" s="17"/>
      <c r="D16" s="17"/>
      <c r="E16" s="17"/>
    </row>
    <row r="17" spans="1:6" s="21" customFormat="1" ht="25.5" x14ac:dyDescent="0.3">
      <c r="A17" s="18" t="s">
        <v>29</v>
      </c>
      <c r="B17" s="53" t="s">
        <v>2</v>
      </c>
      <c r="C17" s="55"/>
      <c r="D17" s="47"/>
      <c r="E17" s="47"/>
    </row>
    <row r="18" spans="1:6" s="21" customFormat="1" x14ac:dyDescent="0.3">
      <c r="A18" s="25" t="s">
        <v>4</v>
      </c>
      <c r="B18" s="26" t="s">
        <v>3</v>
      </c>
      <c r="C18" s="40"/>
      <c r="D18" s="17"/>
      <c r="E18" s="17"/>
    </row>
    <row r="19" spans="1:6" s="21" customFormat="1" ht="21.95" customHeight="1" x14ac:dyDescent="0.3">
      <c r="A19" s="25" t="s">
        <v>25</v>
      </c>
      <c r="B19" s="19" t="s">
        <v>26</v>
      </c>
      <c r="C19" s="33"/>
      <c r="D19" s="17"/>
      <c r="E19" s="17"/>
    </row>
    <row r="20" spans="1:6" s="21" customFormat="1" ht="25.5" x14ac:dyDescent="0.3">
      <c r="A20" s="18" t="s">
        <v>30</v>
      </c>
      <c r="B20" s="53" t="s">
        <v>2</v>
      </c>
      <c r="C20" s="55"/>
      <c r="D20" s="47"/>
      <c r="E20" s="47"/>
    </row>
    <row r="21" spans="1:6" s="21" customFormat="1" x14ac:dyDescent="0.3">
      <c r="A21" s="25" t="s">
        <v>4</v>
      </c>
      <c r="B21" s="26" t="s">
        <v>3</v>
      </c>
      <c r="C21" s="40"/>
      <c r="D21" s="17"/>
      <c r="E21" s="17"/>
    </row>
    <row r="22" spans="1:6" s="21" customFormat="1" ht="21.95" customHeight="1" x14ac:dyDescent="0.3">
      <c r="A22" s="25" t="s">
        <v>25</v>
      </c>
      <c r="B22" s="19" t="s">
        <v>26</v>
      </c>
      <c r="C22" s="33"/>
      <c r="D22" s="17"/>
      <c r="E22" s="17"/>
    </row>
    <row r="23" spans="1:6" ht="39" x14ac:dyDescent="0.3">
      <c r="A23" s="11" t="s">
        <v>36</v>
      </c>
      <c r="B23" s="52" t="s">
        <v>2</v>
      </c>
      <c r="C23" s="55"/>
      <c r="D23" s="47"/>
      <c r="E23" s="47"/>
      <c r="F23" s="1"/>
    </row>
    <row r="24" spans="1:6" x14ac:dyDescent="0.3">
      <c r="A24" s="9" t="s">
        <v>4</v>
      </c>
      <c r="B24" s="10" t="s">
        <v>3</v>
      </c>
      <c r="C24" s="40"/>
      <c r="D24" s="17"/>
      <c r="E24" s="17"/>
    </row>
    <row r="25" spans="1:6" ht="21.95" customHeight="1" x14ac:dyDescent="0.3">
      <c r="A25" s="9" t="s">
        <v>25</v>
      </c>
      <c r="B25" s="6" t="s">
        <v>26</v>
      </c>
      <c r="C25" s="33"/>
      <c r="D25" s="17"/>
      <c r="E25" s="17"/>
    </row>
    <row r="26" spans="1:6" ht="25.5" x14ac:dyDescent="0.3">
      <c r="A26" s="5" t="s">
        <v>23</v>
      </c>
      <c r="B26" s="52" t="s">
        <v>2</v>
      </c>
      <c r="C26" s="55"/>
      <c r="D26" s="47"/>
      <c r="E26" s="47"/>
    </row>
    <row r="27" spans="1:6" x14ac:dyDescent="0.3">
      <c r="A27" s="9" t="s">
        <v>4</v>
      </c>
      <c r="B27" s="10" t="s">
        <v>3</v>
      </c>
      <c r="C27" s="40"/>
      <c r="D27" s="17"/>
      <c r="E27" s="17"/>
    </row>
    <row r="28" spans="1:6" ht="21.95" customHeight="1" x14ac:dyDescent="0.3">
      <c r="A28" s="9" t="s">
        <v>25</v>
      </c>
      <c r="B28" s="6" t="s">
        <v>26</v>
      </c>
      <c r="C28" s="33"/>
      <c r="D28" s="17"/>
      <c r="E28" s="17"/>
    </row>
    <row r="29" spans="1:6" ht="25.5" x14ac:dyDescent="0.3">
      <c r="A29" s="5" t="s">
        <v>5</v>
      </c>
      <c r="B29" s="6" t="s">
        <v>2</v>
      </c>
      <c r="C29" s="47"/>
      <c r="D29" s="47"/>
      <c r="E29" s="47"/>
    </row>
    <row r="30" spans="1:6" ht="36.75" x14ac:dyDescent="0.3">
      <c r="A30" s="11" t="s">
        <v>6</v>
      </c>
      <c r="B30" s="6" t="s">
        <v>2</v>
      </c>
      <c r="C30" s="47"/>
      <c r="D30" s="47"/>
      <c r="E30" s="47"/>
    </row>
    <row r="31" spans="1:6" ht="25.5" x14ac:dyDescent="0.3">
      <c r="A31" s="11" t="s">
        <v>7</v>
      </c>
      <c r="B31" s="6" t="s">
        <v>2</v>
      </c>
      <c r="C31" s="17"/>
      <c r="D31" s="17"/>
      <c r="E31" s="17"/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/>
      <c r="D33" s="47"/>
      <c r="E33" s="47"/>
    </row>
    <row r="34" spans="1:5" x14ac:dyDescent="0.3">
      <c r="C34" s="16">
        <f>C33+C32+C31+C30+C29+C15</f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7.25" customHeight="1" x14ac:dyDescent="0.3">
      <c r="A4" s="104" t="s">
        <v>44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32</v>
      </c>
      <c r="D11" s="50">
        <f>C11</f>
        <v>32</v>
      </c>
      <c r="E11" s="50">
        <f>D11</f>
        <v>32</v>
      </c>
    </row>
    <row r="12" spans="1:7" ht="25.5" x14ac:dyDescent="0.3">
      <c r="A12" s="9" t="s">
        <v>24</v>
      </c>
      <c r="B12" s="6" t="s">
        <v>2</v>
      </c>
      <c r="C12" s="17">
        <f>(C13-C32)/C11</f>
        <v>2294.5439699999997</v>
      </c>
      <c r="D12" s="17">
        <f t="shared" ref="D12:E12" si="0">(D13-D32)/D11</f>
        <v>559.18286749999993</v>
      </c>
      <c r="E12" s="17">
        <f t="shared" si="0"/>
        <v>559.18286749999993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73425.407039999991</v>
      </c>
      <c r="D13" s="47">
        <f t="shared" ref="D13:E13" si="1">D15+D29+D30+D33+D31+D32</f>
        <v>17893.851759999998</v>
      </c>
      <c r="E13" s="47">
        <f t="shared" si="1"/>
        <v>17893.851759999998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76" t="s">
        <v>12</v>
      </c>
      <c r="B15" s="82" t="s">
        <v>2</v>
      </c>
      <c r="C15" s="78">
        <f>C17+C20+C23+C26</f>
        <v>60457.599999999991</v>
      </c>
      <c r="D15" s="78">
        <f t="shared" ref="D15:E15" si="3">D17+D20+D23+D26</f>
        <v>15114.399999999998</v>
      </c>
      <c r="E15" s="78">
        <f t="shared" si="3"/>
        <v>15114.399999999998</v>
      </c>
    </row>
    <row r="16" spans="1:7" x14ac:dyDescent="0.3">
      <c r="A16" s="7" t="s">
        <v>1</v>
      </c>
      <c r="B16" s="8"/>
      <c r="C16" s="33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5">
        <v>8563.7000000000007</v>
      </c>
      <c r="D17" s="47">
        <f>C17/4</f>
        <v>2140.9250000000002</v>
      </c>
      <c r="E17" s="47">
        <f t="shared" si="2"/>
        <v>2140.9250000000002</v>
      </c>
    </row>
    <row r="18" spans="1:6" s="21" customFormat="1" x14ac:dyDescent="0.3">
      <c r="A18" s="25" t="s">
        <v>4</v>
      </c>
      <c r="B18" s="26" t="s">
        <v>3</v>
      </c>
      <c r="C18" s="40">
        <v>3</v>
      </c>
      <c r="D18" s="17">
        <f t="shared" si="2"/>
        <v>3</v>
      </c>
      <c r="E18" s="17">
        <f t="shared" si="2"/>
        <v>3</v>
      </c>
      <c r="F18" s="79">
        <f>C18+C21+C24+C27</f>
        <v>24.22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238080.55555555559</v>
      </c>
      <c r="D19" s="17">
        <f t="shared" si="2"/>
        <v>238080.55555555559</v>
      </c>
      <c r="E19" s="17">
        <f t="shared" si="2"/>
        <v>238080.55555555559</v>
      </c>
    </row>
    <row r="20" spans="1:6" s="21" customFormat="1" ht="25.5" x14ac:dyDescent="0.3">
      <c r="A20" s="18" t="s">
        <v>30</v>
      </c>
      <c r="B20" s="53" t="s">
        <v>2</v>
      </c>
      <c r="C20" s="55">
        <v>35487.699999999997</v>
      </c>
      <c r="D20" s="47">
        <f>C20/4</f>
        <v>8871.9249999999993</v>
      </c>
      <c r="E20" s="47">
        <f t="shared" si="2"/>
        <v>8871.9249999999993</v>
      </c>
    </row>
    <row r="21" spans="1:6" s="21" customFormat="1" x14ac:dyDescent="0.3">
      <c r="A21" s="25" t="s">
        <v>4</v>
      </c>
      <c r="B21" s="26" t="s">
        <v>3</v>
      </c>
      <c r="C21" s="40">
        <v>8.7200000000000006</v>
      </c>
      <c r="D21" s="17">
        <f t="shared" si="2"/>
        <v>8.7200000000000006</v>
      </c>
      <c r="E21" s="17">
        <f t="shared" si="2"/>
        <v>8.7200000000000006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339140.86391437304</v>
      </c>
      <c r="D22" s="17">
        <f t="shared" si="2"/>
        <v>339140.86391437304</v>
      </c>
      <c r="E22" s="17">
        <f t="shared" si="2"/>
        <v>339140.86391437304</v>
      </c>
    </row>
    <row r="23" spans="1:6" ht="39" x14ac:dyDescent="0.3">
      <c r="A23" s="11" t="s">
        <v>36</v>
      </c>
      <c r="B23" s="52" t="s">
        <v>2</v>
      </c>
      <c r="C23" s="55">
        <v>6605.1</v>
      </c>
      <c r="D23" s="47">
        <f>C23/4</f>
        <v>1651.2750000000001</v>
      </c>
      <c r="E23" s="47">
        <f t="shared" si="2"/>
        <v>1651.2750000000001</v>
      </c>
    </row>
    <row r="24" spans="1:6" x14ac:dyDescent="0.3">
      <c r="A24" s="9" t="s">
        <v>4</v>
      </c>
      <c r="B24" s="10" t="s">
        <v>3</v>
      </c>
      <c r="C24" s="40">
        <v>3</v>
      </c>
      <c r="D24" s="17">
        <f t="shared" ref="D24" si="4">C24</f>
        <v>3</v>
      </c>
      <c r="E24" s="17">
        <f t="shared" ref="E24" si="5">D24</f>
        <v>3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183475.00000000003</v>
      </c>
      <c r="D25" s="17">
        <f t="shared" si="2"/>
        <v>183475.00000000003</v>
      </c>
      <c r="E25" s="17">
        <f t="shared" si="2"/>
        <v>183475.00000000003</v>
      </c>
    </row>
    <row r="26" spans="1:6" ht="25.5" x14ac:dyDescent="0.3">
      <c r="A26" s="5" t="s">
        <v>23</v>
      </c>
      <c r="B26" s="52" t="s">
        <v>2</v>
      </c>
      <c r="C26" s="55">
        <v>9801.1</v>
      </c>
      <c r="D26" s="47">
        <f>C26/4</f>
        <v>2450.2750000000001</v>
      </c>
      <c r="E26" s="47">
        <f t="shared" si="2"/>
        <v>2450.2750000000001</v>
      </c>
    </row>
    <row r="27" spans="1:6" x14ac:dyDescent="0.3">
      <c r="A27" s="9" t="s">
        <v>4</v>
      </c>
      <c r="B27" s="10" t="s">
        <v>3</v>
      </c>
      <c r="C27" s="40">
        <v>9.5</v>
      </c>
      <c r="D27" s="17">
        <f t="shared" si="2"/>
        <v>9.5</v>
      </c>
      <c r="E27" s="17">
        <f t="shared" si="2"/>
        <v>9.5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85974.561403508778</v>
      </c>
      <c r="D28" s="33">
        <f>D26/3/D27*1000</f>
        <v>85974.561403508778</v>
      </c>
      <c r="E28" s="17">
        <f t="shared" si="2"/>
        <v>85974.561403508778</v>
      </c>
    </row>
    <row r="29" spans="1:6" ht="25.5" x14ac:dyDescent="0.3">
      <c r="A29" s="5" t="s">
        <v>5</v>
      </c>
      <c r="B29" s="6" t="s">
        <v>2</v>
      </c>
      <c r="C29" s="47">
        <f>C15*11.54%</f>
        <v>6976.8070399999979</v>
      </c>
      <c r="D29" s="47">
        <f t="shared" ref="D29:E29" si="6">D15*11.54%</f>
        <v>1744.2017599999995</v>
      </c>
      <c r="E29" s="47">
        <f t="shared" si="6"/>
        <v>1744.2017599999995</v>
      </c>
    </row>
    <row r="30" spans="1:6" ht="36.75" x14ac:dyDescent="0.3">
      <c r="A30" s="11" t="s">
        <v>6</v>
      </c>
      <c r="B30" s="6" t="s">
        <v>2</v>
      </c>
      <c r="C30" s="55">
        <v>1168</v>
      </c>
      <c r="D30" s="47">
        <f>C30/4</f>
        <v>292</v>
      </c>
      <c r="E30" s="47">
        <f t="shared" si="2"/>
        <v>292</v>
      </c>
    </row>
    <row r="31" spans="1:6" ht="25.5" x14ac:dyDescent="0.3">
      <c r="A31" s="11" t="s">
        <v>7</v>
      </c>
      <c r="B31" s="6" t="s">
        <v>2</v>
      </c>
      <c r="C31" s="55">
        <v>1850</v>
      </c>
      <c r="D31" s="47"/>
      <c r="E31" s="47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/>
    </row>
    <row r="33" spans="1:5" ht="38.25" customHeight="1" x14ac:dyDescent="0.3">
      <c r="A33" s="11" t="s">
        <v>9</v>
      </c>
      <c r="B33" s="6" t="s">
        <v>2</v>
      </c>
      <c r="C33" s="47">
        <v>2973</v>
      </c>
      <c r="D33" s="47">
        <f>C33/4</f>
        <v>743.25</v>
      </c>
      <c r="E33" s="47">
        <f t="shared" si="2"/>
        <v>743.25</v>
      </c>
    </row>
    <row r="34" spans="1:5" x14ac:dyDescent="0.3">
      <c r="C34" s="16">
        <f>C33+C32+C31+C30+C29+C15</f>
        <v>73425.407039999991</v>
      </c>
      <c r="D34" s="41"/>
      <c r="E34" s="4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opLeftCell="A8" workbookViewId="0">
      <pane xSplit="2" ySplit="4" topLeftCell="C27" activePane="bottomRight" state="frozen"/>
      <selection activeCell="A8" sqref="A8"/>
      <selection pane="topRight" activeCell="C8" sqref="C8"/>
      <selection pane="bottomLeft" activeCell="A12" sqref="A12"/>
      <selection pane="bottomRight"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3.5" customHeight="1" x14ac:dyDescent="0.3">
      <c r="A4" s="104" t="s">
        <v>43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45" t="s">
        <v>14</v>
      </c>
    </row>
    <row r="11" spans="1:7" x14ac:dyDescent="0.3">
      <c r="A11" s="5" t="s">
        <v>21</v>
      </c>
      <c r="B11" s="6" t="s">
        <v>10</v>
      </c>
      <c r="C11" s="50">
        <v>23</v>
      </c>
      <c r="D11" s="50">
        <f>C11</f>
        <v>23</v>
      </c>
      <c r="E11" s="50">
        <f>D11</f>
        <v>23</v>
      </c>
    </row>
    <row r="12" spans="1:7" ht="25.5" x14ac:dyDescent="0.3">
      <c r="A12" s="9" t="s">
        <v>24</v>
      </c>
      <c r="B12" s="6" t="s">
        <v>2</v>
      </c>
      <c r="C12" s="17">
        <f>(C13-C32)/C11</f>
        <v>4015.5518747826077</v>
      </c>
      <c r="D12" s="17">
        <f t="shared" ref="D12:E12" si="0">(D13-D32)/D11</f>
        <v>1052.8010121739128</v>
      </c>
      <c r="E12" s="17">
        <f t="shared" si="0"/>
        <v>1052.8010121739128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92357.693119999982</v>
      </c>
      <c r="D13" s="47">
        <f t="shared" ref="D13:E13" si="1">D15+D29+D30+D33+D31+D32</f>
        <v>24214.423279999995</v>
      </c>
      <c r="E13" s="47">
        <f t="shared" si="1"/>
        <v>24214.423279999995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77052.799999999988</v>
      </c>
      <c r="D15" s="78">
        <f>C15/4</f>
        <v>19263.199999999997</v>
      </c>
      <c r="E15" s="78">
        <f>D15</f>
        <v>19263.199999999997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5">
        <v>9964.7000000000007</v>
      </c>
      <c r="D17" s="47">
        <f>C17/4</f>
        <v>2491.1750000000002</v>
      </c>
      <c r="E17" s="47">
        <f>D17</f>
        <v>2491.1750000000002</v>
      </c>
    </row>
    <row r="18" spans="1:6" s="21" customFormat="1" x14ac:dyDescent="0.3">
      <c r="A18" s="25" t="s">
        <v>4</v>
      </c>
      <c r="B18" s="26" t="s">
        <v>3</v>
      </c>
      <c r="C18" s="33">
        <v>4</v>
      </c>
      <c r="D18" s="17">
        <f t="shared" si="2"/>
        <v>4</v>
      </c>
      <c r="E18" s="17">
        <f t="shared" si="2"/>
        <v>4</v>
      </c>
      <c r="F18" s="79">
        <f>C18+C21+C24+C27</f>
        <v>32.22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207797.91666666669</v>
      </c>
      <c r="D19" s="33">
        <f>D17/D18/3*1000+200</f>
        <v>207797.91666666669</v>
      </c>
      <c r="E19" s="33">
        <f>E17/E18/3*1000+200</f>
        <v>207797.91666666669</v>
      </c>
    </row>
    <row r="20" spans="1:6" s="21" customFormat="1" ht="25.5" x14ac:dyDescent="0.3">
      <c r="A20" s="18" t="s">
        <v>30</v>
      </c>
      <c r="B20" s="53" t="s">
        <v>2</v>
      </c>
      <c r="C20" s="55">
        <v>46707</v>
      </c>
      <c r="D20" s="47">
        <f>C20/4</f>
        <v>11676.75</v>
      </c>
      <c r="E20" s="47">
        <f t="shared" si="2"/>
        <v>11676.75</v>
      </c>
    </row>
    <row r="21" spans="1:6" s="21" customFormat="1" x14ac:dyDescent="0.3">
      <c r="A21" s="25" t="s">
        <v>4</v>
      </c>
      <c r="B21" s="26" t="s">
        <v>3</v>
      </c>
      <c r="C21" s="33">
        <v>12.72</v>
      </c>
      <c r="D21" s="17">
        <f t="shared" si="2"/>
        <v>12.72</v>
      </c>
      <c r="E21" s="17">
        <f t="shared" si="2"/>
        <v>12.72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305994.4968553459</v>
      </c>
      <c r="D22" s="33">
        <f>D20/3/D21*1000</f>
        <v>305994.4968553459</v>
      </c>
      <c r="E22" s="33">
        <f>E20/3/E21*1000</f>
        <v>305994.4968553459</v>
      </c>
    </row>
    <row r="23" spans="1:6" ht="39" x14ac:dyDescent="0.3">
      <c r="A23" s="11" t="s">
        <v>36</v>
      </c>
      <c r="B23" s="52" t="s">
        <v>2</v>
      </c>
      <c r="C23" s="55">
        <v>7842.1</v>
      </c>
      <c r="D23" s="47">
        <f>C23/4</f>
        <v>1960.5250000000001</v>
      </c>
      <c r="E23" s="47">
        <f>D23/4</f>
        <v>490.13125000000002</v>
      </c>
    </row>
    <row r="24" spans="1:6" x14ac:dyDescent="0.3">
      <c r="A24" s="9" t="s">
        <v>4</v>
      </c>
      <c r="B24" s="10" t="s">
        <v>3</v>
      </c>
      <c r="C24" s="33">
        <v>3.5</v>
      </c>
      <c r="D24" s="17">
        <f t="shared" si="2"/>
        <v>3.5</v>
      </c>
      <c r="E24" s="17">
        <f t="shared" si="2"/>
        <v>3.5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186716.66666666666</v>
      </c>
      <c r="D25" s="17">
        <f t="shared" si="2"/>
        <v>186716.66666666666</v>
      </c>
      <c r="E25" s="17">
        <f t="shared" si="2"/>
        <v>186716.66666666666</v>
      </c>
    </row>
    <row r="26" spans="1:6" ht="25.5" x14ac:dyDescent="0.3">
      <c r="A26" s="5" t="s">
        <v>23</v>
      </c>
      <c r="B26" s="52" t="s">
        <v>2</v>
      </c>
      <c r="C26" s="55">
        <v>12539</v>
      </c>
      <c r="D26" s="47">
        <f>C26/4</f>
        <v>3134.75</v>
      </c>
      <c r="E26" s="47">
        <f>D26/4</f>
        <v>783.6875</v>
      </c>
    </row>
    <row r="27" spans="1:6" x14ac:dyDescent="0.3">
      <c r="A27" s="9" t="s">
        <v>4</v>
      </c>
      <c r="B27" s="10" t="s">
        <v>3</v>
      </c>
      <c r="C27" s="33">
        <v>12</v>
      </c>
      <c r="D27" s="17">
        <f t="shared" si="2"/>
        <v>12</v>
      </c>
      <c r="E27" s="17">
        <f t="shared" si="2"/>
        <v>12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87076.388888888905</v>
      </c>
      <c r="D28" s="33">
        <f>D26/3/D27*1000</f>
        <v>87076.388888888905</v>
      </c>
      <c r="E28" s="33">
        <f t="shared" ref="E28" si="3">E26/12/E27*1000</f>
        <v>5442.2743055555566</v>
      </c>
    </row>
    <row r="29" spans="1:6" ht="25.5" x14ac:dyDescent="0.3">
      <c r="A29" s="5" t="s">
        <v>5</v>
      </c>
      <c r="B29" s="6" t="s">
        <v>2</v>
      </c>
      <c r="C29" s="47">
        <f>C15*11.54%</f>
        <v>8891.893119999997</v>
      </c>
      <c r="D29" s="47">
        <f t="shared" ref="D29:E29" si="4">D15*11.54%</f>
        <v>2222.9732799999992</v>
      </c>
      <c r="E29" s="47">
        <f t="shared" si="4"/>
        <v>2222.9732799999992</v>
      </c>
    </row>
    <row r="30" spans="1:6" ht="36.75" x14ac:dyDescent="0.3">
      <c r="A30" s="11" t="s">
        <v>6</v>
      </c>
      <c r="B30" s="6" t="s">
        <v>2</v>
      </c>
      <c r="C30" s="55">
        <v>1188</v>
      </c>
      <c r="D30" s="47">
        <f>C30/4</f>
        <v>297</v>
      </c>
      <c r="E30" s="47">
        <f t="shared" si="2"/>
        <v>297</v>
      </c>
    </row>
    <row r="31" spans="1:6" ht="25.5" x14ac:dyDescent="0.3">
      <c r="A31" s="11" t="s">
        <v>7</v>
      </c>
      <c r="B31" s="6" t="s">
        <v>2</v>
      </c>
      <c r="C31" s="17">
        <v>1500</v>
      </c>
      <c r="D31" s="17">
        <f t="shared" si="2"/>
        <v>1500</v>
      </c>
      <c r="E31" s="17">
        <f t="shared" si="2"/>
        <v>1500</v>
      </c>
    </row>
    <row r="32" spans="1:6" ht="36.75" x14ac:dyDescent="0.3">
      <c r="A32" s="11" t="s">
        <v>8</v>
      </c>
      <c r="B32" s="6" t="s">
        <v>2</v>
      </c>
      <c r="C32" s="47"/>
      <c r="D32" s="47"/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3725</v>
      </c>
      <c r="D33" s="47">
        <f>C33/4</f>
        <v>931.25</v>
      </c>
      <c r="E33" s="47">
        <f t="shared" si="2"/>
        <v>931.25</v>
      </c>
    </row>
    <row r="34" spans="1:5" x14ac:dyDescent="0.3">
      <c r="C34" s="16">
        <f>C33+C32+C31+C30+C29+C15</f>
        <v>92357.693119999982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4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x14ac:dyDescent="0.3">
      <c r="A4" s="99" t="s">
        <v>42</v>
      </c>
      <c r="B4" s="99"/>
      <c r="C4" s="99"/>
      <c r="D4" s="99"/>
      <c r="E4" s="99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11</v>
      </c>
      <c r="D11" s="50">
        <f>C11</f>
        <v>11</v>
      </c>
      <c r="E11" s="50">
        <f>D11</f>
        <v>11</v>
      </c>
    </row>
    <row r="12" spans="1:7" ht="25.5" x14ac:dyDescent="0.3">
      <c r="A12" s="9" t="s">
        <v>24</v>
      </c>
      <c r="B12" s="6" t="s">
        <v>2</v>
      </c>
      <c r="C12" s="17">
        <f>(C13-C32)/C11</f>
        <v>2309.3647381818187</v>
      </c>
      <c r="D12" s="17">
        <f t="shared" ref="D12:E12" si="0">(D13-D32)/D11</f>
        <v>565.97754818181829</v>
      </c>
      <c r="E12" s="17">
        <f t="shared" si="0"/>
        <v>565.97754818181829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25403.012120000003</v>
      </c>
      <c r="D13" s="47">
        <f t="shared" ref="D13:E13" si="1">D15+D29+D30+D33+D31+D32</f>
        <v>6225.7530300000008</v>
      </c>
      <c r="E13" s="47">
        <f t="shared" si="1"/>
        <v>6225.7530300000008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C20+C26+C23</f>
        <v>20287.800000000003</v>
      </c>
      <c r="D15" s="78">
        <f t="shared" ref="D15:E15" si="3">D20+D26+D23</f>
        <v>5071.9500000000007</v>
      </c>
      <c r="E15" s="78">
        <f t="shared" si="3"/>
        <v>5071.9500000000007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si="2"/>
        <v>0</v>
      </c>
    </row>
    <row r="17" spans="1:6" s="21" customFormat="1" ht="25.5" x14ac:dyDescent="0.3">
      <c r="A17" s="24" t="s">
        <v>29</v>
      </c>
      <c r="B17" s="19" t="s">
        <v>2</v>
      </c>
      <c r="C17" s="42"/>
      <c r="D17" s="17">
        <f t="shared" si="2"/>
        <v>0</v>
      </c>
      <c r="E17" s="17">
        <f t="shared" si="2"/>
        <v>0</v>
      </c>
    </row>
    <row r="18" spans="1:6" s="21" customFormat="1" x14ac:dyDescent="0.3">
      <c r="A18" s="25" t="s">
        <v>4</v>
      </c>
      <c r="B18" s="26" t="s">
        <v>3</v>
      </c>
      <c r="C18" s="43"/>
      <c r="D18" s="17">
        <f t="shared" si="2"/>
        <v>0</v>
      </c>
      <c r="E18" s="17">
        <f t="shared" si="2"/>
        <v>0</v>
      </c>
      <c r="F18" s="79">
        <f>C18+C21+C24+C27</f>
        <v>8.81</v>
      </c>
    </row>
    <row r="19" spans="1:6" s="21" customFormat="1" ht="21.95" customHeight="1" x14ac:dyDescent="0.3">
      <c r="A19" s="25" t="s">
        <v>25</v>
      </c>
      <c r="B19" s="19" t="s">
        <v>26</v>
      </c>
      <c r="C19" s="42"/>
      <c r="D19" s="17">
        <f t="shared" si="2"/>
        <v>0</v>
      </c>
      <c r="E19" s="17">
        <f t="shared" si="2"/>
        <v>0</v>
      </c>
    </row>
    <row r="20" spans="1:6" s="21" customFormat="1" ht="25.5" x14ac:dyDescent="0.3">
      <c r="A20" s="18" t="s">
        <v>30</v>
      </c>
      <c r="B20" s="53" t="s">
        <v>2</v>
      </c>
      <c r="C20" s="54">
        <v>12745.2</v>
      </c>
      <c r="D20" s="47">
        <f>C20/4</f>
        <v>3186.3</v>
      </c>
      <c r="E20" s="47">
        <f t="shared" si="2"/>
        <v>3186.3</v>
      </c>
    </row>
    <row r="21" spans="1:6" s="21" customFormat="1" x14ac:dyDescent="0.3">
      <c r="A21" s="25" t="s">
        <v>4</v>
      </c>
      <c r="B21" s="26" t="s">
        <v>3</v>
      </c>
      <c r="C21" s="43">
        <v>2.81</v>
      </c>
      <c r="D21" s="17">
        <f t="shared" si="2"/>
        <v>2.81</v>
      </c>
      <c r="E21" s="17">
        <f t="shared" si="2"/>
        <v>2.81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377971.53024911036</v>
      </c>
      <c r="D22" s="42">
        <f t="shared" ref="D22:E22" si="4">D20/12/D21*1000</f>
        <v>94492.882562277591</v>
      </c>
      <c r="E22" s="42">
        <f t="shared" si="4"/>
        <v>94492.882562277591</v>
      </c>
    </row>
    <row r="23" spans="1:6" ht="39" x14ac:dyDescent="0.3">
      <c r="A23" s="11" t="s">
        <v>36</v>
      </c>
      <c r="B23" s="52" t="s">
        <v>2</v>
      </c>
      <c r="C23" s="54">
        <v>2084.9</v>
      </c>
      <c r="D23" s="47">
        <f>C23/4</f>
        <v>521.22500000000002</v>
      </c>
      <c r="E23" s="47">
        <f t="shared" ref="E23" si="5">D23</f>
        <v>521.22500000000002</v>
      </c>
    </row>
    <row r="24" spans="1:6" x14ac:dyDescent="0.3">
      <c r="A24" s="9" t="s">
        <v>4</v>
      </c>
      <c r="B24" s="10" t="s">
        <v>3</v>
      </c>
      <c r="C24" s="43">
        <v>1</v>
      </c>
      <c r="D24" s="17">
        <f t="shared" si="2"/>
        <v>1</v>
      </c>
      <c r="E24" s="17">
        <f t="shared" si="2"/>
        <v>1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173741.66666666669</v>
      </c>
      <c r="D25" s="17">
        <f t="shared" si="2"/>
        <v>173741.66666666669</v>
      </c>
      <c r="E25" s="17">
        <f t="shared" si="2"/>
        <v>173741.66666666669</v>
      </c>
    </row>
    <row r="26" spans="1:6" ht="25.5" x14ac:dyDescent="0.3">
      <c r="A26" s="5" t="s">
        <v>23</v>
      </c>
      <c r="B26" s="52" t="s">
        <v>2</v>
      </c>
      <c r="C26" s="54">
        <v>5457.7</v>
      </c>
      <c r="D26" s="47">
        <f>C26/4</f>
        <v>1364.425</v>
      </c>
      <c r="E26" s="47">
        <f>D26</f>
        <v>1364.425</v>
      </c>
    </row>
    <row r="27" spans="1:6" x14ac:dyDescent="0.3">
      <c r="A27" s="9" t="s">
        <v>4</v>
      </c>
      <c r="B27" s="10" t="s">
        <v>3</v>
      </c>
      <c r="C27" s="43">
        <v>5</v>
      </c>
      <c r="D27" s="17">
        <f t="shared" si="2"/>
        <v>5</v>
      </c>
      <c r="E27" s="17">
        <f t="shared" si="2"/>
        <v>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90961.666666666672</v>
      </c>
      <c r="D28" s="42">
        <f>D26/3/D27*1000</f>
        <v>90961.666666666672</v>
      </c>
      <c r="E28" s="42">
        <f>E26/3/E27*1000</f>
        <v>90961.666666666672</v>
      </c>
    </row>
    <row r="29" spans="1:6" ht="25.5" x14ac:dyDescent="0.3">
      <c r="A29" s="5" t="s">
        <v>5</v>
      </c>
      <c r="B29" s="6" t="s">
        <v>2</v>
      </c>
      <c r="C29" s="47">
        <f>C15*11.54%</f>
        <v>2341.2121200000001</v>
      </c>
      <c r="D29" s="47">
        <f t="shared" ref="D29:E29" si="6">D15*11.54%</f>
        <v>585.30303000000004</v>
      </c>
      <c r="E29" s="47">
        <f t="shared" si="6"/>
        <v>585.30303000000004</v>
      </c>
    </row>
    <row r="30" spans="1:6" ht="36.75" x14ac:dyDescent="0.3">
      <c r="A30" s="11" t="s">
        <v>6</v>
      </c>
      <c r="B30" s="6" t="s">
        <v>2</v>
      </c>
      <c r="C30" s="47">
        <v>481</v>
      </c>
      <c r="D30" s="47">
        <f>C30/4</f>
        <v>120.25</v>
      </c>
      <c r="E30" s="47">
        <f>D30</f>
        <v>120.25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/>
      <c r="E31" s="47">
        <f>D31</f>
        <v>0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2"/>
        <v>0</v>
      </c>
      <c r="E32" s="1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1793</v>
      </c>
      <c r="D33" s="47">
        <f>C33/4</f>
        <v>448.25</v>
      </c>
      <c r="E33" s="47">
        <f t="shared" si="2"/>
        <v>448.25</v>
      </c>
    </row>
    <row r="34" spans="1:5" x14ac:dyDescent="0.3">
      <c r="C34" s="16">
        <f>C33+C32+C31+C30+C29+C15</f>
        <v>25403.012120000003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7" workbookViewId="0">
      <pane xSplit="2" ySplit="4" topLeftCell="C29" activePane="bottomRight" state="frozen"/>
      <selection activeCell="A7" sqref="A7"/>
      <selection pane="topRight" activeCell="C7" sqref="C7"/>
      <selection pane="bottomLeft" activeCell="A11" sqref="A11"/>
      <selection pane="bottomRight"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7.25" customHeight="1" x14ac:dyDescent="0.3">
      <c r="A4" s="104" t="s">
        <v>41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9</v>
      </c>
      <c r="D11" s="50">
        <f>C11</f>
        <v>9</v>
      </c>
      <c r="E11" s="50">
        <f>D11</f>
        <v>9</v>
      </c>
    </row>
    <row r="12" spans="1:7" ht="25.5" x14ac:dyDescent="0.3">
      <c r="A12" s="9" t="s">
        <v>24</v>
      </c>
      <c r="B12" s="6" t="s">
        <v>2</v>
      </c>
      <c r="C12" s="17">
        <f>(C13-C32)/C11</f>
        <v>4920.0021511111108</v>
      </c>
      <c r="D12" s="17">
        <f t="shared" ref="D12:E33" si="0">C12</f>
        <v>4920.0021511111108</v>
      </c>
      <c r="E12" s="17">
        <f t="shared" si="0"/>
        <v>4920.0021511111108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44280.019359999998</v>
      </c>
      <c r="D13" s="47">
        <f t="shared" ref="D13:E13" si="1">D15+D29+D30+D33+D31+D32</f>
        <v>11445.00484</v>
      </c>
      <c r="E13" s="47">
        <f t="shared" si="1"/>
        <v>11445.00484</v>
      </c>
    </row>
    <row r="14" spans="1:7" x14ac:dyDescent="0.3">
      <c r="A14" s="7" t="s">
        <v>0</v>
      </c>
      <c r="B14" s="8"/>
      <c r="C14" s="17"/>
      <c r="D14" s="17">
        <f t="shared" si="0"/>
        <v>0</v>
      </c>
      <c r="E14" s="17"/>
      <c r="G14" s="16"/>
    </row>
    <row r="15" spans="1:7" ht="25.5" x14ac:dyDescent="0.3">
      <c r="A15" s="5" t="s">
        <v>12</v>
      </c>
      <c r="B15" s="6" t="s">
        <v>2</v>
      </c>
      <c r="C15" s="47">
        <f>C20+C26+C17+C23</f>
        <v>37258.400000000001</v>
      </c>
      <c r="D15" s="47">
        <f t="shared" ref="D15:E15" si="2">D20+D26+D17+D23</f>
        <v>9314.6</v>
      </c>
      <c r="E15" s="47">
        <f t="shared" si="2"/>
        <v>9314.6</v>
      </c>
    </row>
    <row r="16" spans="1:7" x14ac:dyDescent="0.3">
      <c r="A16" s="7" t="s">
        <v>1</v>
      </c>
      <c r="B16" s="8"/>
      <c r="C16" s="17"/>
      <c r="D16" s="17">
        <f t="shared" si="0"/>
        <v>0</v>
      </c>
      <c r="E16" s="17"/>
    </row>
    <row r="17" spans="1:6" s="21" customFormat="1" ht="25.5" x14ac:dyDescent="0.3">
      <c r="A17" s="18" t="s">
        <v>29</v>
      </c>
      <c r="B17" s="53" t="s">
        <v>2</v>
      </c>
      <c r="C17" s="54">
        <v>1184.9000000000001</v>
      </c>
      <c r="D17" s="47">
        <f>C17/4</f>
        <v>296.22500000000002</v>
      </c>
      <c r="E17" s="47">
        <f t="shared" ref="E17" si="3">D17</f>
        <v>296.22500000000002</v>
      </c>
    </row>
    <row r="18" spans="1:6" s="21" customFormat="1" x14ac:dyDescent="0.3">
      <c r="A18" s="25" t="s">
        <v>4</v>
      </c>
      <c r="B18" s="26" t="s">
        <v>3</v>
      </c>
      <c r="C18" s="43">
        <v>1</v>
      </c>
      <c r="D18" s="17">
        <f t="shared" ref="D18" si="4">C18</f>
        <v>1</v>
      </c>
      <c r="E18" s="17">
        <f t="shared" ref="E18" si="5">D18</f>
        <v>1</v>
      </c>
      <c r="F18" s="79">
        <f>C18+C21+C24+C27</f>
        <v>17.25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C17/12/C18*1000</f>
        <v>98741.666666666672</v>
      </c>
      <c r="D19" s="42">
        <f>D17/3/D18*1000</f>
        <v>98741.666666666672</v>
      </c>
      <c r="E19" s="42">
        <f>E17/3/E18*1000</f>
        <v>98741.666666666672</v>
      </c>
    </row>
    <row r="20" spans="1:6" s="21" customFormat="1" ht="25.5" x14ac:dyDescent="0.3">
      <c r="A20" s="18" t="s">
        <v>30</v>
      </c>
      <c r="B20" s="53" t="s">
        <v>2</v>
      </c>
      <c r="C20" s="54">
        <v>22946.6</v>
      </c>
      <c r="D20" s="47">
        <f>C20/4</f>
        <v>5736.65</v>
      </c>
      <c r="E20" s="47">
        <f t="shared" si="0"/>
        <v>5736.65</v>
      </c>
    </row>
    <row r="21" spans="1:6" s="21" customFormat="1" x14ac:dyDescent="0.3">
      <c r="A21" s="25" t="s">
        <v>4</v>
      </c>
      <c r="B21" s="26" t="s">
        <v>3</v>
      </c>
      <c r="C21" s="43">
        <v>5.75</v>
      </c>
      <c r="D21" s="17">
        <f t="shared" si="0"/>
        <v>5.75</v>
      </c>
      <c r="E21" s="17">
        <f t="shared" si="0"/>
        <v>5.75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332559.42028985504</v>
      </c>
      <c r="D22" s="42">
        <f>D20/3/D21*1000</f>
        <v>332559.42028985504</v>
      </c>
      <c r="E22" s="42">
        <f>E20/3/E21*1000</f>
        <v>332559.42028985504</v>
      </c>
    </row>
    <row r="23" spans="1:6" ht="39" x14ac:dyDescent="0.3">
      <c r="A23" s="11" t="s">
        <v>36</v>
      </c>
      <c r="B23" s="52" t="s">
        <v>2</v>
      </c>
      <c r="C23" s="54">
        <v>4350.8</v>
      </c>
      <c r="D23" s="47">
        <f>C23/4</f>
        <v>1087.7</v>
      </c>
      <c r="E23" s="47">
        <f t="shared" ref="E23" si="6">D23</f>
        <v>1087.7</v>
      </c>
    </row>
    <row r="24" spans="1:6" x14ac:dyDescent="0.3">
      <c r="A24" s="9" t="s">
        <v>4</v>
      </c>
      <c r="B24" s="10" t="s">
        <v>3</v>
      </c>
      <c r="C24" s="43">
        <v>2</v>
      </c>
      <c r="D24" s="17">
        <f t="shared" ref="D24" si="7">C24</f>
        <v>2</v>
      </c>
      <c r="E24" s="17">
        <f t="shared" ref="E24" si="8">D24</f>
        <v>2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181283.33333333334</v>
      </c>
      <c r="D25" s="42">
        <f>D23/3/D24*1000</f>
        <v>181283.33333333334</v>
      </c>
      <c r="E25" s="42">
        <f>E23/3/E24*1000</f>
        <v>181283.33333333334</v>
      </c>
    </row>
    <row r="26" spans="1:6" ht="25.5" x14ac:dyDescent="0.3">
      <c r="A26" s="5" t="s">
        <v>23</v>
      </c>
      <c r="B26" s="52" t="s">
        <v>2</v>
      </c>
      <c r="C26" s="54">
        <v>8776.1</v>
      </c>
      <c r="D26" s="47">
        <f>C26/4</f>
        <v>2194.0250000000001</v>
      </c>
      <c r="E26" s="47">
        <f>D26</f>
        <v>2194.0250000000001</v>
      </c>
    </row>
    <row r="27" spans="1:6" x14ac:dyDescent="0.3">
      <c r="A27" s="9" t="s">
        <v>4</v>
      </c>
      <c r="B27" s="10" t="s">
        <v>3</v>
      </c>
      <c r="C27" s="43">
        <v>8.5</v>
      </c>
      <c r="D27" s="17">
        <f t="shared" si="0"/>
        <v>8.5</v>
      </c>
      <c r="E27" s="17">
        <f t="shared" si="0"/>
        <v>8.5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86040.196078431385</v>
      </c>
      <c r="D28" s="42">
        <f t="shared" ref="D28:E28" si="9">D26/12/D27*1000</f>
        <v>21510.049019607846</v>
      </c>
      <c r="E28" s="42">
        <f t="shared" si="9"/>
        <v>21510.049019607846</v>
      </c>
    </row>
    <row r="29" spans="1:6" ht="25.5" x14ac:dyDescent="0.3">
      <c r="A29" s="5" t="s">
        <v>5</v>
      </c>
      <c r="B29" s="6" t="s">
        <v>2</v>
      </c>
      <c r="C29" s="47">
        <f>C15*11.54%</f>
        <v>4299.6193599999997</v>
      </c>
      <c r="D29" s="47">
        <f t="shared" ref="D29:E29" si="10">D15*11.54%</f>
        <v>1074.9048399999999</v>
      </c>
      <c r="E29" s="47">
        <f t="shared" si="10"/>
        <v>1074.9048399999999</v>
      </c>
    </row>
    <row r="30" spans="1:6" ht="36.75" x14ac:dyDescent="0.3">
      <c r="A30" s="11" t="s">
        <v>6</v>
      </c>
      <c r="B30" s="6" t="s">
        <v>2</v>
      </c>
      <c r="C30" s="47">
        <v>547</v>
      </c>
      <c r="D30" s="47">
        <f>C30/4</f>
        <v>136.75</v>
      </c>
      <c r="E30" s="47">
        <f t="shared" si="0"/>
        <v>136.75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17">
        <f t="shared" si="0"/>
        <v>500</v>
      </c>
      <c r="E31" s="17">
        <f t="shared" si="0"/>
        <v>500</v>
      </c>
    </row>
    <row r="32" spans="1:6" ht="36.75" x14ac:dyDescent="0.3">
      <c r="A32" s="11" t="s">
        <v>8</v>
      </c>
      <c r="B32" s="6" t="s">
        <v>2</v>
      </c>
      <c r="C32" s="17"/>
      <c r="D32" s="17">
        <f t="shared" si="0"/>
        <v>0</v>
      </c>
      <c r="E32" s="17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7">
        <v>1675</v>
      </c>
      <c r="D33" s="47">
        <f>C33/4</f>
        <v>418.75</v>
      </c>
      <c r="E33" s="47">
        <f t="shared" si="0"/>
        <v>418.75</v>
      </c>
    </row>
    <row r="34" spans="1:5" x14ac:dyDescent="0.3">
      <c r="C34" s="16">
        <f>C33+C32+C31+C30+C29+C15</f>
        <v>44280.019359999998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34"/>
  <sheetViews>
    <sheetView topLeftCell="A26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1" customHeight="1" x14ac:dyDescent="0.3">
      <c r="A4" s="104" t="s">
        <v>40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65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17</v>
      </c>
      <c r="D11" s="50">
        <f>C11</f>
        <v>17</v>
      </c>
      <c r="E11" s="50">
        <f>D11</f>
        <v>17</v>
      </c>
    </row>
    <row r="12" spans="1:7" ht="25.5" x14ac:dyDescent="0.3">
      <c r="A12" s="9" t="s">
        <v>24</v>
      </c>
      <c r="B12" s="6" t="s">
        <v>2</v>
      </c>
      <c r="C12" s="17">
        <f>(C13-C32)/C11</f>
        <v>2724.1055635294115</v>
      </c>
      <c r="D12" s="17">
        <f t="shared" ref="D12:E12" si="0">(D13-D32)/D11</f>
        <v>673.67344970588226</v>
      </c>
      <c r="E12" s="17">
        <f t="shared" si="0"/>
        <v>673.67344970588226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46309.794579999994</v>
      </c>
      <c r="D13" s="47">
        <f t="shared" ref="D13:E13" si="1">D15+D29+D30+D33+D31+D32</f>
        <v>11452.448644999999</v>
      </c>
      <c r="E13" s="47">
        <f t="shared" si="1"/>
        <v>11452.448644999999</v>
      </c>
    </row>
    <row r="14" spans="1:7" x14ac:dyDescent="0.3">
      <c r="A14" s="7" t="s">
        <v>0</v>
      </c>
      <c r="B14" s="8"/>
      <c r="C14" s="17"/>
      <c r="D14" s="17">
        <f t="shared" ref="D14:E33" si="2">C14</f>
        <v>0</v>
      </c>
      <c r="E14" s="17"/>
      <c r="G14" s="16"/>
    </row>
    <row r="15" spans="1:7" ht="25.5" x14ac:dyDescent="0.3">
      <c r="A15" s="5" t="s">
        <v>12</v>
      </c>
      <c r="B15" s="6" t="s">
        <v>2</v>
      </c>
      <c r="C15" s="47">
        <f>C20+C26+C23</f>
        <v>38397.699999999997</v>
      </c>
      <c r="D15" s="47">
        <f t="shared" ref="D15:E15" si="3">D20+D26+D23</f>
        <v>9599.4249999999993</v>
      </c>
      <c r="E15" s="47">
        <f t="shared" si="3"/>
        <v>9599.4249999999993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/>
    </row>
    <row r="17" spans="1:6" s="21" customFormat="1" ht="25.5" x14ac:dyDescent="0.3">
      <c r="A17" s="18" t="s">
        <v>29</v>
      </c>
      <c r="B17" s="19" t="s">
        <v>2</v>
      </c>
      <c r="C17" s="33"/>
      <c r="D17" s="17">
        <f t="shared" si="2"/>
        <v>0</v>
      </c>
      <c r="E17" s="17"/>
    </row>
    <row r="18" spans="1:6" s="21" customFormat="1" x14ac:dyDescent="0.3">
      <c r="A18" s="25" t="s">
        <v>4</v>
      </c>
      <c r="B18" s="26" t="s">
        <v>3</v>
      </c>
      <c r="C18" s="40"/>
      <c r="D18" s="17">
        <f t="shared" si="2"/>
        <v>0</v>
      </c>
      <c r="E18" s="17"/>
      <c r="F18" s="79">
        <f>C18+C21+C24+C27</f>
        <v>16.16</v>
      </c>
    </row>
    <row r="19" spans="1:6" s="21" customFormat="1" ht="21.95" customHeight="1" x14ac:dyDescent="0.3">
      <c r="A19" s="25" t="s">
        <v>25</v>
      </c>
      <c r="B19" s="19" t="s">
        <v>26</v>
      </c>
      <c r="C19" s="33"/>
      <c r="D19" s="17">
        <f t="shared" si="2"/>
        <v>0</v>
      </c>
      <c r="E19" s="17"/>
    </row>
    <row r="20" spans="1:6" s="21" customFormat="1" ht="25.5" x14ac:dyDescent="0.3">
      <c r="A20" s="18" t="s">
        <v>30</v>
      </c>
      <c r="B20" s="19" t="s">
        <v>2</v>
      </c>
      <c r="C20" s="55">
        <v>27025.9</v>
      </c>
      <c r="D20" s="47">
        <f>C20/4</f>
        <v>6756.4750000000004</v>
      </c>
      <c r="E20" s="47">
        <f>D20</f>
        <v>6756.4750000000004</v>
      </c>
    </row>
    <row r="21" spans="1:6" s="21" customFormat="1" x14ac:dyDescent="0.3">
      <c r="A21" s="25" t="s">
        <v>4</v>
      </c>
      <c r="B21" s="26" t="s">
        <v>3</v>
      </c>
      <c r="C21" s="40">
        <v>6.16</v>
      </c>
      <c r="D21" s="17">
        <f t="shared" si="2"/>
        <v>6.16</v>
      </c>
      <c r="E21" s="17">
        <f t="shared" si="2"/>
        <v>6.16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365610.11904761905</v>
      </c>
      <c r="D22" s="33">
        <f>D20/3/D21*1000</f>
        <v>365610.11904761905</v>
      </c>
      <c r="E22" s="33">
        <f>E20/3/E21*1000</f>
        <v>365610.11904761905</v>
      </c>
    </row>
    <row r="23" spans="1:6" ht="39" x14ac:dyDescent="0.3">
      <c r="A23" s="11" t="s">
        <v>36</v>
      </c>
      <c r="B23" s="52" t="s">
        <v>2</v>
      </c>
      <c r="C23" s="55">
        <v>2038.2</v>
      </c>
      <c r="D23" s="47">
        <f>C23/4</f>
        <v>509.55</v>
      </c>
      <c r="E23" s="47">
        <f t="shared" ref="E23" si="4">D23</f>
        <v>509.55</v>
      </c>
    </row>
    <row r="24" spans="1:6" x14ac:dyDescent="0.3">
      <c r="A24" s="9" t="s">
        <v>4</v>
      </c>
      <c r="B24" s="10" t="s">
        <v>3</v>
      </c>
      <c r="C24" s="40">
        <v>1</v>
      </c>
      <c r="D24" s="17">
        <f t="shared" si="2"/>
        <v>1</v>
      </c>
      <c r="E24" s="17">
        <f t="shared" si="2"/>
        <v>1</v>
      </c>
    </row>
    <row r="25" spans="1:6" ht="21.95" customHeight="1" x14ac:dyDescent="0.3">
      <c r="A25" s="9" t="s">
        <v>25</v>
      </c>
      <c r="B25" s="6" t="s">
        <v>26</v>
      </c>
      <c r="C25" s="33">
        <f>C23/12/C24*1000</f>
        <v>169850</v>
      </c>
      <c r="D25" s="17">
        <f t="shared" si="2"/>
        <v>169850</v>
      </c>
      <c r="E25" s="17">
        <f t="shared" si="2"/>
        <v>169850</v>
      </c>
    </row>
    <row r="26" spans="1:6" ht="25.5" x14ac:dyDescent="0.3">
      <c r="A26" s="5" t="s">
        <v>23</v>
      </c>
      <c r="B26" s="52" t="s">
        <v>2</v>
      </c>
      <c r="C26" s="55">
        <v>9333.6</v>
      </c>
      <c r="D26" s="47">
        <f>C26/4</f>
        <v>2333.4</v>
      </c>
      <c r="E26" s="47">
        <f t="shared" si="2"/>
        <v>2333.4</v>
      </c>
    </row>
    <row r="27" spans="1:6" x14ac:dyDescent="0.3">
      <c r="A27" s="9" t="s">
        <v>4</v>
      </c>
      <c r="B27" s="10" t="s">
        <v>3</v>
      </c>
      <c r="C27" s="40">
        <v>9</v>
      </c>
      <c r="D27" s="17">
        <f t="shared" si="2"/>
        <v>9</v>
      </c>
      <c r="E27" s="17">
        <f t="shared" si="2"/>
        <v>9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86422.222222222234</v>
      </c>
      <c r="D28" s="17">
        <f t="shared" si="2"/>
        <v>86422.222222222234</v>
      </c>
      <c r="E28" s="17">
        <f t="shared" si="2"/>
        <v>86422.222222222234</v>
      </c>
    </row>
    <row r="29" spans="1:6" ht="25.5" x14ac:dyDescent="0.3">
      <c r="A29" s="5" t="s">
        <v>5</v>
      </c>
      <c r="B29" s="52" t="s">
        <v>2</v>
      </c>
      <c r="C29" s="47">
        <f>C15*11.54%</f>
        <v>4431.094579999999</v>
      </c>
      <c r="D29" s="47">
        <f t="shared" ref="D29:E29" si="5">D15*11.54%</f>
        <v>1107.7736449999998</v>
      </c>
      <c r="E29" s="47">
        <f t="shared" si="5"/>
        <v>1107.7736449999998</v>
      </c>
    </row>
    <row r="30" spans="1:6" ht="36.75" x14ac:dyDescent="0.3">
      <c r="A30" s="11" t="s">
        <v>6</v>
      </c>
      <c r="B30" s="6" t="s">
        <v>2</v>
      </c>
      <c r="C30" s="47">
        <v>616</v>
      </c>
      <c r="D30" s="47">
        <f>C30/4</f>
        <v>154</v>
      </c>
      <c r="E30" s="47">
        <f t="shared" si="2"/>
        <v>154</v>
      </c>
    </row>
    <row r="31" spans="1:6" ht="25.5" x14ac:dyDescent="0.3">
      <c r="A31" s="11" t="s">
        <v>7</v>
      </c>
      <c r="B31" s="6" t="s">
        <v>2</v>
      </c>
      <c r="C31" s="17">
        <v>500</v>
      </c>
      <c r="D31" s="47"/>
      <c r="E31" s="47">
        <f t="shared" si="2"/>
        <v>0</v>
      </c>
    </row>
    <row r="32" spans="1:6" ht="36.75" x14ac:dyDescent="0.3">
      <c r="A32" s="11" t="s">
        <v>8</v>
      </c>
      <c r="B32" s="6" t="s">
        <v>2</v>
      </c>
      <c r="C32" s="17"/>
      <c r="D32" s="47">
        <f t="shared" ref="D32:D33" si="6">C32/4</f>
        <v>0</v>
      </c>
      <c r="E32" s="47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2365</v>
      </c>
      <c r="D33" s="47">
        <f t="shared" si="6"/>
        <v>591.25</v>
      </c>
      <c r="E33" s="47">
        <f t="shared" si="2"/>
        <v>591.25</v>
      </c>
    </row>
    <row r="34" spans="1:5" x14ac:dyDescent="0.3">
      <c r="C34" s="16">
        <f>C33+C32+C31+C30+C29+C15</f>
        <v>46309.794579999994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3"/>
  <sheetViews>
    <sheetView topLeftCell="A4" workbookViewId="0">
      <selection activeCell="C13" sqref="C1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4.140625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39</v>
      </c>
      <c r="B2" s="98"/>
      <c r="C2" s="98"/>
      <c r="D2" s="98"/>
      <c r="E2" s="98"/>
    </row>
    <row r="3" spans="1:7" x14ac:dyDescent="0.3">
      <c r="A3" s="1"/>
    </row>
    <row r="4" spans="1:7" ht="44.25" customHeight="1" x14ac:dyDescent="0.3">
      <c r="A4" s="104" t="s">
        <v>34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38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2" t="s">
        <v>14</v>
      </c>
    </row>
    <row r="11" spans="1:7" x14ac:dyDescent="0.3">
      <c r="A11" s="5" t="s">
        <v>21</v>
      </c>
      <c r="B11" s="6" t="s">
        <v>10</v>
      </c>
      <c r="C11" s="49"/>
      <c r="D11" s="49"/>
      <c r="E11" s="49"/>
      <c r="F11" s="21"/>
    </row>
    <row r="12" spans="1:7" ht="25.5" x14ac:dyDescent="0.3">
      <c r="A12" s="9" t="s">
        <v>24</v>
      </c>
      <c r="B12" s="6" t="s">
        <v>2</v>
      </c>
      <c r="C12" s="33" t="e">
        <f>(C13-C32)/C11</f>
        <v>#DIV/0!</v>
      </c>
      <c r="D12" s="33" t="e">
        <f t="shared" ref="D12:E33" si="0">C12</f>
        <v>#DIV/0!</v>
      </c>
      <c r="E12" s="33" t="e">
        <f t="shared" si="0"/>
        <v>#DIV/0!</v>
      </c>
      <c r="F12" s="21"/>
    </row>
    <row r="13" spans="1:7" ht="25.5" x14ac:dyDescent="0.3">
      <c r="A13" s="5" t="s">
        <v>11</v>
      </c>
      <c r="B13" s="6" t="s">
        <v>2</v>
      </c>
      <c r="C13" s="47"/>
      <c r="D13" s="55">
        <f t="shared" si="0"/>
        <v>0</v>
      </c>
      <c r="E13" s="55">
        <f t="shared" si="0"/>
        <v>0</v>
      </c>
      <c r="F13" s="21"/>
    </row>
    <row r="14" spans="1:7" x14ac:dyDescent="0.3">
      <c r="A14" s="7" t="s">
        <v>0</v>
      </c>
      <c r="B14" s="8"/>
      <c r="C14" s="33">
        <v>0</v>
      </c>
      <c r="D14" s="33">
        <f t="shared" si="0"/>
        <v>0</v>
      </c>
      <c r="E14" s="33">
        <f t="shared" si="0"/>
        <v>0</v>
      </c>
      <c r="F14" s="21"/>
      <c r="G14" s="16"/>
    </row>
    <row r="15" spans="1:7" ht="25.5" x14ac:dyDescent="0.3">
      <c r="A15" s="5" t="s">
        <v>12</v>
      </c>
      <c r="B15" s="6" t="s">
        <v>2</v>
      </c>
      <c r="C15" s="47">
        <f>C17+C20+C23+C26</f>
        <v>0</v>
      </c>
      <c r="D15" s="55">
        <f t="shared" si="0"/>
        <v>0</v>
      </c>
      <c r="E15" s="55">
        <f t="shared" si="0"/>
        <v>0</v>
      </c>
      <c r="F15" s="21"/>
    </row>
    <row r="16" spans="1:7" x14ac:dyDescent="0.3">
      <c r="A16" s="7" t="s">
        <v>1</v>
      </c>
      <c r="B16" s="8"/>
      <c r="C16" s="33">
        <v>0</v>
      </c>
      <c r="D16" s="33">
        <f t="shared" si="0"/>
        <v>0</v>
      </c>
      <c r="E16" s="33">
        <f t="shared" si="0"/>
        <v>0</v>
      </c>
      <c r="F16" s="21"/>
    </row>
    <row r="17" spans="1:6" s="21" customFormat="1" ht="25.5" x14ac:dyDescent="0.3">
      <c r="A17" s="18" t="s">
        <v>29</v>
      </c>
      <c r="B17" s="19" t="s">
        <v>2</v>
      </c>
      <c r="C17" s="55"/>
      <c r="D17" s="55">
        <f t="shared" si="0"/>
        <v>0</v>
      </c>
      <c r="E17" s="55">
        <f t="shared" si="0"/>
        <v>0</v>
      </c>
    </row>
    <row r="18" spans="1:6" s="21" customFormat="1" x14ac:dyDescent="0.3">
      <c r="A18" s="25" t="s">
        <v>4</v>
      </c>
      <c r="B18" s="26" t="s">
        <v>3</v>
      </c>
      <c r="C18" s="33"/>
      <c r="D18" s="33"/>
      <c r="E18" s="33"/>
    </row>
    <row r="19" spans="1:6" s="21" customFormat="1" ht="21.95" customHeight="1" x14ac:dyDescent="0.3">
      <c r="A19" s="25" t="s">
        <v>25</v>
      </c>
      <c r="B19" s="19" t="s">
        <v>26</v>
      </c>
      <c r="C19" s="33" t="e">
        <f>C17/C18/12*1000+200</f>
        <v>#DIV/0!</v>
      </c>
      <c r="D19" s="33" t="e">
        <f t="shared" si="0"/>
        <v>#DIV/0!</v>
      </c>
      <c r="E19" s="33" t="e">
        <f t="shared" si="0"/>
        <v>#DIV/0!</v>
      </c>
    </row>
    <row r="20" spans="1:6" s="21" customFormat="1" ht="25.5" x14ac:dyDescent="0.3">
      <c r="A20" s="18" t="s">
        <v>30</v>
      </c>
      <c r="B20" s="19" t="s">
        <v>2</v>
      </c>
      <c r="C20" s="55"/>
      <c r="D20" s="55">
        <f t="shared" si="0"/>
        <v>0</v>
      </c>
      <c r="E20" s="55">
        <f t="shared" si="0"/>
        <v>0</v>
      </c>
    </row>
    <row r="21" spans="1:6" x14ac:dyDescent="0.3">
      <c r="A21" s="9" t="s">
        <v>4</v>
      </c>
      <c r="B21" s="10" t="s">
        <v>3</v>
      </c>
      <c r="C21" s="33"/>
      <c r="D21" s="33"/>
      <c r="E21" s="33"/>
      <c r="F21" s="21"/>
    </row>
    <row r="22" spans="1:6" ht="21.95" customHeight="1" x14ac:dyDescent="0.3">
      <c r="A22" s="9" t="s">
        <v>25</v>
      </c>
      <c r="B22" s="6" t="s">
        <v>26</v>
      </c>
      <c r="C22" s="33" t="e">
        <f>C20/12/C21*1000</f>
        <v>#DIV/0!</v>
      </c>
      <c r="D22" s="33" t="e">
        <f t="shared" si="0"/>
        <v>#DIV/0!</v>
      </c>
      <c r="E22" s="33" t="e">
        <f t="shared" si="0"/>
        <v>#DIV/0!</v>
      </c>
      <c r="F22" s="21"/>
    </row>
    <row r="23" spans="1:6" ht="39" x14ac:dyDescent="0.3">
      <c r="A23" s="11" t="s">
        <v>36</v>
      </c>
      <c r="B23" s="6" t="s">
        <v>2</v>
      </c>
      <c r="C23" s="55"/>
      <c r="D23" s="55">
        <f t="shared" si="0"/>
        <v>0</v>
      </c>
      <c r="E23" s="55">
        <f t="shared" si="0"/>
        <v>0</v>
      </c>
      <c r="F23" s="21"/>
    </row>
    <row r="24" spans="1:6" x14ac:dyDescent="0.3">
      <c r="A24" s="9" t="s">
        <v>4</v>
      </c>
      <c r="B24" s="10" t="s">
        <v>3</v>
      </c>
      <c r="C24" s="33"/>
      <c r="D24" s="33"/>
      <c r="E24" s="33"/>
    </row>
    <row r="25" spans="1:6" ht="21.95" customHeight="1" x14ac:dyDescent="0.3">
      <c r="A25" s="9" t="s">
        <v>25</v>
      </c>
      <c r="B25" s="6" t="s">
        <v>26</v>
      </c>
      <c r="C25" s="33" t="e">
        <f>C23/C24/12*1000</f>
        <v>#DIV/0!</v>
      </c>
      <c r="D25" s="33" t="e">
        <f t="shared" si="0"/>
        <v>#DIV/0!</v>
      </c>
      <c r="E25" s="33" t="e">
        <f t="shared" si="0"/>
        <v>#DIV/0!</v>
      </c>
    </row>
    <row r="26" spans="1:6" ht="25.5" x14ac:dyDescent="0.3">
      <c r="A26" s="5" t="s">
        <v>23</v>
      </c>
      <c r="B26" s="6" t="s">
        <v>2</v>
      </c>
      <c r="C26" s="55"/>
      <c r="D26" s="55">
        <f t="shared" si="0"/>
        <v>0</v>
      </c>
      <c r="E26" s="55">
        <f t="shared" si="0"/>
        <v>0</v>
      </c>
    </row>
    <row r="27" spans="1:6" x14ac:dyDescent="0.3">
      <c r="A27" s="9" t="s">
        <v>4</v>
      </c>
      <c r="B27" s="10" t="s">
        <v>3</v>
      </c>
      <c r="C27" s="33"/>
      <c r="D27" s="33"/>
      <c r="E27" s="33"/>
    </row>
    <row r="28" spans="1:6" ht="21.95" customHeight="1" x14ac:dyDescent="0.3">
      <c r="A28" s="9" t="s">
        <v>25</v>
      </c>
      <c r="B28" s="6" t="s">
        <v>26</v>
      </c>
      <c r="C28" s="33" t="e">
        <f>C26/12/C27*1000</f>
        <v>#DIV/0!</v>
      </c>
      <c r="D28" s="33" t="e">
        <f t="shared" si="0"/>
        <v>#DIV/0!</v>
      </c>
      <c r="E28" s="33" t="e">
        <f t="shared" si="0"/>
        <v>#DIV/0!</v>
      </c>
    </row>
    <row r="29" spans="1:6" ht="25.5" x14ac:dyDescent="0.3">
      <c r="A29" s="5" t="s">
        <v>5</v>
      </c>
      <c r="B29" s="6" t="s">
        <v>2</v>
      </c>
      <c r="C29" s="47"/>
      <c r="D29" s="47">
        <f t="shared" si="0"/>
        <v>0</v>
      </c>
      <c r="E29" s="47">
        <f t="shared" si="0"/>
        <v>0</v>
      </c>
    </row>
    <row r="30" spans="1:6" ht="36.75" x14ac:dyDescent="0.3">
      <c r="A30" s="11" t="s">
        <v>6</v>
      </c>
      <c r="B30" s="6" t="s">
        <v>2</v>
      </c>
      <c r="C30" s="55"/>
      <c r="D30" s="55">
        <f t="shared" si="0"/>
        <v>0</v>
      </c>
      <c r="E30" s="55">
        <f t="shared" si="0"/>
        <v>0</v>
      </c>
    </row>
    <row r="31" spans="1:6" ht="25.5" x14ac:dyDescent="0.3">
      <c r="A31" s="11" t="s">
        <v>7</v>
      </c>
      <c r="B31" s="6" t="s">
        <v>2</v>
      </c>
      <c r="C31" s="55"/>
      <c r="D31" s="55">
        <f t="shared" si="0"/>
        <v>0</v>
      </c>
      <c r="E31" s="55">
        <f t="shared" si="0"/>
        <v>0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0"/>
        <v>0</v>
      </c>
      <c r="E32" s="55">
        <f t="shared" si="0"/>
        <v>0</v>
      </c>
    </row>
    <row r="33" spans="1:5" ht="38.25" customHeight="1" x14ac:dyDescent="0.3">
      <c r="A33" s="11" t="s">
        <v>9</v>
      </c>
      <c r="B33" s="6" t="s">
        <v>2</v>
      </c>
      <c r="C33" s="47"/>
      <c r="D33" s="55">
        <f t="shared" si="0"/>
        <v>0</v>
      </c>
      <c r="E33" s="55">
        <f t="shared" si="0"/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F31" sqref="F3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4.5703125" style="16" customWidth="1"/>
    <col min="4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5.5" customHeight="1" x14ac:dyDescent="0.3">
      <c r="A4" s="104" t="s">
        <v>63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199</v>
      </c>
      <c r="D11" s="50">
        <f>C11</f>
        <v>199</v>
      </c>
      <c r="E11" s="50">
        <f>D11</f>
        <v>199</v>
      </c>
    </row>
    <row r="12" spans="1:7" ht="25.5" x14ac:dyDescent="0.3">
      <c r="A12" s="9" t="s">
        <v>24</v>
      </c>
      <c r="B12" s="6" t="s">
        <v>2</v>
      </c>
      <c r="C12" s="17">
        <f>(C13-C32)/C11</f>
        <v>1354.3501583919597</v>
      </c>
      <c r="D12" s="17">
        <f t="shared" ref="D12:E12" si="0">(D13-D32)/D11</f>
        <v>315.18552954773867</v>
      </c>
      <c r="E12" s="17">
        <f t="shared" si="0"/>
        <v>315.18552954773867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269515.68151999998</v>
      </c>
      <c r="D13" s="47">
        <f t="shared" ref="D13:E13" si="1">D15+D29+D30+D33+D31+D32</f>
        <v>62721.920379999996</v>
      </c>
      <c r="E13" s="47">
        <f t="shared" si="1"/>
        <v>62721.920379999996</v>
      </c>
    </row>
    <row r="14" spans="1:7" x14ac:dyDescent="0.3">
      <c r="A14" s="7" t="s">
        <v>0</v>
      </c>
      <c r="B14" s="8"/>
      <c r="C14" s="17">
        <v>0</v>
      </c>
      <c r="D14" s="33">
        <f t="shared" ref="D14:D28" si="2">C14</f>
        <v>0</v>
      </c>
      <c r="E14" s="33">
        <f t="shared" ref="E14" si="3">D14</f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216298.8</v>
      </c>
      <c r="D15" s="78">
        <f t="shared" ref="D15:E15" si="4">D17+D20+D23+D26</f>
        <v>54074.7</v>
      </c>
      <c r="E15" s="78">
        <f t="shared" si="4"/>
        <v>54074.7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ref="E16" si="5">D16</f>
        <v>0</v>
      </c>
    </row>
    <row r="17" spans="1:7" s="21" customFormat="1" ht="25.5" x14ac:dyDescent="0.3">
      <c r="A17" s="18" t="s">
        <v>29</v>
      </c>
      <c r="B17" s="53" t="s">
        <v>2</v>
      </c>
      <c r="C17" s="55">
        <v>15941</v>
      </c>
      <c r="D17" s="55">
        <f>C17/4</f>
        <v>3985.25</v>
      </c>
      <c r="E17" s="55">
        <f t="shared" ref="E17" si="6">D17</f>
        <v>3985.25</v>
      </c>
    </row>
    <row r="18" spans="1:7" s="21" customFormat="1" x14ac:dyDescent="0.3">
      <c r="A18" s="25" t="s">
        <v>4</v>
      </c>
      <c r="B18" s="26" t="s">
        <v>3</v>
      </c>
      <c r="C18" s="40">
        <v>6</v>
      </c>
      <c r="D18" s="33">
        <f t="shared" si="2"/>
        <v>6</v>
      </c>
      <c r="E18" s="33">
        <f t="shared" ref="E18" si="7">D18</f>
        <v>6</v>
      </c>
      <c r="F18" s="79">
        <f>C18+C21+C24+C27</f>
        <v>71.34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221602.77777777781</v>
      </c>
      <c r="D19" s="33">
        <f t="shared" si="2"/>
        <v>221602.77777777781</v>
      </c>
      <c r="E19" s="33">
        <f t="shared" ref="E19" si="8">D19</f>
        <v>221602.77777777781</v>
      </c>
      <c r="G19" s="28"/>
    </row>
    <row r="20" spans="1:7" s="21" customFormat="1" ht="25.5" x14ac:dyDescent="0.3">
      <c r="A20" s="18" t="s">
        <v>30</v>
      </c>
      <c r="B20" s="53" t="s">
        <v>2</v>
      </c>
      <c r="C20" s="55">
        <v>159736.6</v>
      </c>
      <c r="D20" s="55">
        <f>C20/4</f>
        <v>39934.15</v>
      </c>
      <c r="E20" s="55">
        <f t="shared" ref="E20" si="9">D20</f>
        <v>39934.15</v>
      </c>
    </row>
    <row r="21" spans="1:7" s="21" customFormat="1" x14ac:dyDescent="0.3">
      <c r="A21" s="25" t="s">
        <v>4</v>
      </c>
      <c r="B21" s="26" t="s">
        <v>3</v>
      </c>
      <c r="C21" s="40">
        <v>35.840000000000003</v>
      </c>
      <c r="D21" s="33">
        <f t="shared" si="2"/>
        <v>35.840000000000003</v>
      </c>
      <c r="E21" s="33">
        <f t="shared" ref="E21" si="10">D21</f>
        <v>35.840000000000003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371411.36532738089</v>
      </c>
      <c r="D22" s="33">
        <f t="shared" si="2"/>
        <v>371411.36532738089</v>
      </c>
      <c r="E22" s="33">
        <f t="shared" ref="E22" si="11">D22</f>
        <v>371411.36532738089</v>
      </c>
    </row>
    <row r="23" spans="1:7" ht="39" x14ac:dyDescent="0.3">
      <c r="A23" s="11" t="s">
        <v>36</v>
      </c>
      <c r="B23" s="52" t="s">
        <v>2</v>
      </c>
      <c r="C23" s="55">
        <v>19169.8</v>
      </c>
      <c r="D23" s="55">
        <f>C23/4</f>
        <v>4792.45</v>
      </c>
      <c r="E23" s="55">
        <f t="shared" ref="E23" si="12">D23</f>
        <v>4792.45</v>
      </c>
    </row>
    <row r="24" spans="1:7" x14ac:dyDescent="0.3">
      <c r="A24" s="9" t="s">
        <v>4</v>
      </c>
      <c r="B24" s="10" t="s">
        <v>3</v>
      </c>
      <c r="C24" s="40">
        <v>8.5</v>
      </c>
      <c r="D24" s="33">
        <f t="shared" si="2"/>
        <v>8.5</v>
      </c>
      <c r="E24" s="33">
        <f t="shared" ref="E24" si="13">D24</f>
        <v>8.5</v>
      </c>
    </row>
    <row r="25" spans="1:7" ht="21.95" customHeight="1" x14ac:dyDescent="0.3">
      <c r="A25" s="9" t="s">
        <v>25</v>
      </c>
      <c r="B25" s="6" t="s">
        <v>26</v>
      </c>
      <c r="C25" s="33">
        <f>C23/C24/12*1000</f>
        <v>187939.21568627449</v>
      </c>
      <c r="D25" s="33">
        <f t="shared" si="2"/>
        <v>187939.21568627449</v>
      </c>
      <c r="E25" s="33">
        <f t="shared" ref="E25" si="14">D25</f>
        <v>187939.21568627449</v>
      </c>
    </row>
    <row r="26" spans="1:7" ht="25.5" x14ac:dyDescent="0.3">
      <c r="A26" s="5" t="s">
        <v>23</v>
      </c>
      <c r="B26" s="52" t="s">
        <v>2</v>
      </c>
      <c r="C26" s="55">
        <v>21451.4</v>
      </c>
      <c r="D26" s="55">
        <f>C26/4</f>
        <v>5362.85</v>
      </c>
      <c r="E26" s="55">
        <f t="shared" ref="E26" si="15">D26</f>
        <v>5362.85</v>
      </c>
    </row>
    <row r="27" spans="1:7" x14ac:dyDescent="0.3">
      <c r="A27" s="9" t="s">
        <v>4</v>
      </c>
      <c r="B27" s="10" t="s">
        <v>3</v>
      </c>
      <c r="C27" s="40">
        <v>21</v>
      </c>
      <c r="D27" s="33">
        <f t="shared" si="2"/>
        <v>21</v>
      </c>
      <c r="E27" s="33">
        <f t="shared" ref="E27" si="16">D27</f>
        <v>21</v>
      </c>
    </row>
    <row r="28" spans="1:7" ht="21.95" customHeight="1" x14ac:dyDescent="0.3">
      <c r="A28" s="9" t="s">
        <v>25</v>
      </c>
      <c r="B28" s="6" t="s">
        <v>26</v>
      </c>
      <c r="C28" s="33">
        <f>C26/12/C27*1000</f>
        <v>85124.60317460318</v>
      </c>
      <c r="D28" s="33">
        <f t="shared" si="2"/>
        <v>85124.60317460318</v>
      </c>
      <c r="E28" s="33">
        <f t="shared" ref="E28" si="17">D28</f>
        <v>85124.60317460318</v>
      </c>
    </row>
    <row r="29" spans="1:7" ht="25.5" x14ac:dyDescent="0.3">
      <c r="A29" s="5" t="s">
        <v>5</v>
      </c>
      <c r="B29" s="6" t="s">
        <v>2</v>
      </c>
      <c r="C29" s="47">
        <f>C15*11.54%</f>
        <v>24960.881519999995</v>
      </c>
      <c r="D29" s="47">
        <f t="shared" ref="D29:E29" si="18">D15*11.54%</f>
        <v>6240.2203799999988</v>
      </c>
      <c r="E29" s="47">
        <f t="shared" si="18"/>
        <v>6240.2203799999988</v>
      </c>
    </row>
    <row r="30" spans="1:7" ht="36.75" x14ac:dyDescent="0.3">
      <c r="A30" s="11" t="s">
        <v>6</v>
      </c>
      <c r="B30" s="6" t="s">
        <v>2</v>
      </c>
      <c r="C30" s="55">
        <v>2243</v>
      </c>
      <c r="D30" s="55">
        <f>C30/4</f>
        <v>560.75</v>
      </c>
      <c r="E30" s="55">
        <f t="shared" ref="E30" si="19">D30</f>
        <v>560.75</v>
      </c>
    </row>
    <row r="31" spans="1:7" ht="25.5" x14ac:dyDescent="0.3">
      <c r="A31" s="11" t="s">
        <v>7</v>
      </c>
      <c r="B31" s="6" t="s">
        <v>2</v>
      </c>
      <c r="C31" s="47">
        <v>2277</v>
      </c>
      <c r="D31" s="55">
        <f>C31/4</f>
        <v>569.25</v>
      </c>
      <c r="E31" s="55">
        <f t="shared" ref="E31" si="20">D31</f>
        <v>569.25</v>
      </c>
    </row>
    <row r="32" spans="1:7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47">
        <v>23736</v>
      </c>
      <c r="D33" s="55">
        <v>1277</v>
      </c>
      <c r="E33" s="55">
        <f t="shared" ref="E33" si="21">D33</f>
        <v>1277</v>
      </c>
    </row>
    <row r="34" spans="1:5" x14ac:dyDescent="0.3">
      <c r="C34" s="16">
        <f>C33+C32+C31+C30+C29+C15</f>
        <v>269515.68151999998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4"/>
  <sheetViews>
    <sheetView topLeftCell="A25" workbookViewId="0">
      <selection activeCell="D35" sqref="D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710937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6.5" customHeight="1" x14ac:dyDescent="0.3">
      <c r="A4" s="104" t="s">
        <v>62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259</v>
      </c>
      <c r="D11" s="50">
        <f>C11</f>
        <v>259</v>
      </c>
      <c r="E11" s="50">
        <f>D11</f>
        <v>259</v>
      </c>
    </row>
    <row r="12" spans="1:7" ht="25.5" x14ac:dyDescent="0.3">
      <c r="A12" s="9" t="s">
        <v>24</v>
      </c>
      <c r="B12" s="6" t="s">
        <v>2</v>
      </c>
      <c r="C12" s="17">
        <f>(C13-C32)/C11</f>
        <v>1141.639451158301</v>
      </c>
      <c r="D12" s="17">
        <f t="shared" ref="D12:E12" si="0">(D13-D32)/D11</f>
        <v>269.06719869691119</v>
      </c>
      <c r="E12" s="17">
        <f t="shared" si="0"/>
        <v>269.06719869691119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295684.61784999998</v>
      </c>
      <c r="D13" s="47">
        <f t="shared" ref="D13:E13" si="1">D15+D29+D30+D33+D31+D32</f>
        <v>69688.404462499995</v>
      </c>
      <c r="E13" s="47">
        <f t="shared" si="1"/>
        <v>69688.404462499995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17"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243254.69999999998</v>
      </c>
      <c r="D15" s="78">
        <f t="shared" ref="D15:E15" si="3">D17+D20+D23+D26</f>
        <v>60813.674999999996</v>
      </c>
      <c r="E15" s="78">
        <f t="shared" si="3"/>
        <v>60813.674999999996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17"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19719.8</v>
      </c>
      <c r="D17" s="55">
        <f>C17/4</f>
        <v>4929.95</v>
      </c>
      <c r="E17" s="55">
        <f t="shared" si="2"/>
        <v>4929.95</v>
      </c>
    </row>
    <row r="18" spans="1:6" s="21" customFormat="1" x14ac:dyDescent="0.3">
      <c r="A18" s="25" t="s">
        <v>4</v>
      </c>
      <c r="B18" s="26" t="s">
        <v>3</v>
      </c>
      <c r="C18" s="40">
        <v>6.5</v>
      </c>
      <c r="D18" s="33">
        <f t="shared" si="2"/>
        <v>6.5</v>
      </c>
      <c r="E18" s="33">
        <f t="shared" si="2"/>
        <v>6.5</v>
      </c>
      <c r="F18" s="79">
        <f>C18+C21+C24+C27</f>
        <v>75.19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253017.94871794872</v>
      </c>
      <c r="D19" s="33">
        <f t="shared" si="2"/>
        <v>253017.94871794872</v>
      </c>
      <c r="E19" s="33">
        <f>E17*1000/12/E18</f>
        <v>63204.48717948718</v>
      </c>
    </row>
    <row r="20" spans="1:6" s="21" customFormat="1" ht="25.5" x14ac:dyDescent="0.3">
      <c r="A20" s="18" t="s">
        <v>30</v>
      </c>
      <c r="B20" s="19" t="s">
        <v>2</v>
      </c>
      <c r="C20" s="55">
        <v>182867</v>
      </c>
      <c r="D20" s="55">
        <f>C20/4</f>
        <v>45716.75</v>
      </c>
      <c r="E20" s="55">
        <f t="shared" si="2"/>
        <v>45716.75</v>
      </c>
    </row>
    <row r="21" spans="1:6" s="21" customFormat="1" x14ac:dyDescent="0.3">
      <c r="A21" s="25" t="s">
        <v>4</v>
      </c>
      <c r="B21" s="26" t="s">
        <v>3</v>
      </c>
      <c r="C21" s="40">
        <v>39.69</v>
      </c>
      <c r="D21" s="33">
        <f t="shared" si="2"/>
        <v>39.69</v>
      </c>
      <c r="E21" s="33">
        <f t="shared" si="2"/>
        <v>39.69</v>
      </c>
    </row>
    <row r="22" spans="1:6" ht="21.95" customHeight="1" x14ac:dyDescent="0.3">
      <c r="A22" s="9" t="s">
        <v>25</v>
      </c>
      <c r="B22" s="6" t="s">
        <v>26</v>
      </c>
      <c r="C22" s="33">
        <f>C20/12/C21*1000</f>
        <v>383948.51767867641</v>
      </c>
      <c r="D22" s="33">
        <f t="shared" si="2"/>
        <v>383948.51767867641</v>
      </c>
      <c r="E22" s="33">
        <f t="shared" ref="E22" si="4">E20/12/E21*1000</f>
        <v>95987.129419669101</v>
      </c>
    </row>
    <row r="23" spans="1:6" ht="39" x14ac:dyDescent="0.3">
      <c r="A23" s="11" t="s">
        <v>36</v>
      </c>
      <c r="B23" s="6" t="s">
        <v>2</v>
      </c>
      <c r="C23" s="55">
        <v>18285.5</v>
      </c>
      <c r="D23" s="55">
        <f>C23/4</f>
        <v>4571.375</v>
      </c>
      <c r="E23" s="55">
        <f t="shared" si="2"/>
        <v>4571.375</v>
      </c>
    </row>
    <row r="24" spans="1:6" x14ac:dyDescent="0.3">
      <c r="A24" s="9" t="s">
        <v>4</v>
      </c>
      <c r="B24" s="10" t="s">
        <v>3</v>
      </c>
      <c r="C24" s="40">
        <v>7</v>
      </c>
      <c r="D24" s="33">
        <f t="shared" si="2"/>
        <v>7</v>
      </c>
      <c r="E24" s="33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217684.52380952382</v>
      </c>
      <c r="D25" s="33">
        <f t="shared" si="2"/>
        <v>217684.52380952382</v>
      </c>
      <c r="E25" s="33">
        <f t="shared" ref="E25" si="5">E23/E24/12*1000</f>
        <v>54421.130952380954</v>
      </c>
    </row>
    <row r="26" spans="1:6" ht="25.5" x14ac:dyDescent="0.3">
      <c r="A26" s="5" t="s">
        <v>23</v>
      </c>
      <c r="B26" s="6" t="s">
        <v>2</v>
      </c>
      <c r="C26" s="55">
        <v>22382.400000000001</v>
      </c>
      <c r="D26" s="55">
        <f>C26/4</f>
        <v>5595.6</v>
      </c>
      <c r="E26" s="55">
        <f t="shared" si="2"/>
        <v>5595.6</v>
      </c>
    </row>
    <row r="27" spans="1:6" x14ac:dyDescent="0.3">
      <c r="A27" s="9" t="s">
        <v>4</v>
      </c>
      <c r="B27" s="10" t="s">
        <v>3</v>
      </c>
      <c r="C27" s="40">
        <v>22</v>
      </c>
      <c r="D27" s="33">
        <f t="shared" si="2"/>
        <v>22</v>
      </c>
      <c r="E27" s="33">
        <f t="shared" si="2"/>
        <v>22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84781.818181818177</v>
      </c>
      <c r="D28" s="33">
        <f t="shared" si="2"/>
        <v>84781.818181818177</v>
      </c>
      <c r="E28" s="33">
        <f t="shared" ref="E28" si="6">E26/12/E27*1000</f>
        <v>21195.454545454544</v>
      </c>
    </row>
    <row r="29" spans="1:6" ht="25.5" x14ac:dyDescent="0.3">
      <c r="A29" s="5" t="s">
        <v>5</v>
      </c>
      <c r="B29" s="6" t="s">
        <v>2</v>
      </c>
      <c r="C29" s="47">
        <f>C15*11.55%</f>
        <v>28095.917849999998</v>
      </c>
      <c r="D29" s="47">
        <f t="shared" ref="D29:E29" si="7">D15*11.55%</f>
        <v>7023.9794624999995</v>
      </c>
      <c r="E29" s="47">
        <f t="shared" si="7"/>
        <v>7023.9794624999995</v>
      </c>
    </row>
    <row r="30" spans="1:6" ht="36.75" x14ac:dyDescent="0.3">
      <c r="A30" s="11" t="s">
        <v>6</v>
      </c>
      <c r="B30" s="6" t="s">
        <v>2</v>
      </c>
      <c r="C30" s="47">
        <v>2067</v>
      </c>
      <c r="D30" s="55">
        <f>C30/4</f>
        <v>516.75</v>
      </c>
      <c r="E30" s="55">
        <f t="shared" si="2"/>
        <v>516.75</v>
      </c>
    </row>
    <row r="31" spans="1:6" ht="25.5" x14ac:dyDescent="0.3">
      <c r="A31" s="11" t="s">
        <v>7</v>
      </c>
      <c r="B31" s="6" t="s">
        <v>2</v>
      </c>
      <c r="C31" s="47">
        <v>3000</v>
      </c>
      <c r="D31" s="55"/>
      <c r="E31" s="55">
        <f t="shared" si="2"/>
        <v>0</v>
      </c>
    </row>
    <row r="32" spans="1:6" ht="36.75" x14ac:dyDescent="0.3">
      <c r="A32" s="11" t="s">
        <v>8</v>
      </c>
      <c r="B32" s="6" t="s">
        <v>2</v>
      </c>
      <c r="C32" s="47"/>
      <c r="D32" s="55"/>
      <c r="E32" s="55"/>
    </row>
    <row r="33" spans="1:5" ht="38.25" customHeight="1" x14ac:dyDescent="0.3">
      <c r="A33" s="11" t="s">
        <v>9</v>
      </c>
      <c r="B33" s="6" t="s">
        <v>2</v>
      </c>
      <c r="C33" s="62">
        <v>19267</v>
      </c>
      <c r="D33" s="55">
        <v>1334</v>
      </c>
      <c r="E33" s="55">
        <f t="shared" si="2"/>
        <v>1334</v>
      </c>
    </row>
    <row r="34" spans="1:5" x14ac:dyDescent="0.3">
      <c r="C34" s="16">
        <f>C33+C32+C31+C30+C29+C15</f>
        <v>295684.61784999998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7.28515625" style="16" customWidth="1"/>
    <col min="4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5" customHeight="1" x14ac:dyDescent="0.3">
      <c r="A4" s="104" t="s">
        <v>61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125</v>
      </c>
      <c r="D11" s="50">
        <f>C11</f>
        <v>125</v>
      </c>
      <c r="E11" s="50">
        <f>D11</f>
        <v>125</v>
      </c>
    </row>
    <row r="12" spans="1:7" ht="25.5" x14ac:dyDescent="0.3">
      <c r="A12" s="9" t="s">
        <v>24</v>
      </c>
      <c r="B12" s="6" t="s">
        <v>2</v>
      </c>
      <c r="C12" s="17">
        <f>(C13-C32)/C11</f>
        <v>2189.06292992</v>
      </c>
      <c r="D12" s="17">
        <f t="shared" ref="D12:E12" si="0">(D13-D32)/D11</f>
        <v>523.09973248000006</v>
      </c>
      <c r="E12" s="17">
        <f t="shared" si="0"/>
        <v>523.09973248000006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273632.86624</v>
      </c>
      <c r="D13" s="47">
        <f t="shared" ref="D13:E13" si="1">D15+D29+D30+D33+D31+D32</f>
        <v>65387.466560000001</v>
      </c>
      <c r="E13" s="47">
        <f t="shared" si="1"/>
        <v>65387.466560000001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225305.60000000001</v>
      </c>
      <c r="D15" s="78">
        <f t="shared" ref="D15:E15" si="3">D17+D20+D23+D26</f>
        <v>56326.400000000001</v>
      </c>
      <c r="E15" s="78">
        <f t="shared" si="3"/>
        <v>56326.400000000001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15202.4</v>
      </c>
      <c r="D17" s="55">
        <f>C17/4</f>
        <v>3800.6</v>
      </c>
      <c r="E17" s="55">
        <f t="shared" si="2"/>
        <v>3800.6</v>
      </c>
    </row>
    <row r="18" spans="1:6" s="21" customFormat="1" x14ac:dyDescent="0.3">
      <c r="A18" s="25" t="s">
        <v>4</v>
      </c>
      <c r="B18" s="26" t="s">
        <v>3</v>
      </c>
      <c r="C18" s="40">
        <v>5</v>
      </c>
      <c r="D18" s="33">
        <f t="shared" si="2"/>
        <v>5</v>
      </c>
      <c r="E18" s="33">
        <f t="shared" si="2"/>
        <v>5</v>
      </c>
      <c r="F18" s="79">
        <f>C18+C21+C24+C27</f>
        <v>73.63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253573.33333333334</v>
      </c>
      <c r="D19" s="33">
        <f t="shared" si="2"/>
        <v>253573.33333333334</v>
      </c>
      <c r="E19" s="33">
        <f t="shared" si="2"/>
        <v>253573.33333333334</v>
      </c>
    </row>
    <row r="20" spans="1:6" s="21" customFormat="1" ht="25.5" x14ac:dyDescent="0.3">
      <c r="A20" s="18" t="s">
        <v>30</v>
      </c>
      <c r="B20" s="19" t="s">
        <v>2</v>
      </c>
      <c r="C20" s="55">
        <v>169679.9</v>
      </c>
      <c r="D20" s="55">
        <f>C20/4</f>
        <v>42419.974999999999</v>
      </c>
      <c r="E20" s="55">
        <f t="shared" si="2"/>
        <v>42419.974999999999</v>
      </c>
    </row>
    <row r="21" spans="1:6" s="21" customFormat="1" x14ac:dyDescent="0.3">
      <c r="A21" s="25" t="s">
        <v>4</v>
      </c>
      <c r="B21" s="26" t="s">
        <v>3</v>
      </c>
      <c r="C21" s="40">
        <v>39.130000000000003</v>
      </c>
      <c r="D21" s="33">
        <f t="shared" si="2"/>
        <v>39.130000000000003</v>
      </c>
      <c r="E21" s="33">
        <f t="shared" si="2"/>
        <v>39.130000000000003</v>
      </c>
    </row>
    <row r="22" spans="1:6" s="21" customFormat="1" ht="21.95" customHeight="1" x14ac:dyDescent="0.3">
      <c r="A22" s="25" t="s">
        <v>25</v>
      </c>
      <c r="B22" s="19" t="s">
        <v>26</v>
      </c>
      <c r="C22" s="33">
        <f>C20/12/C21*1000</f>
        <v>361359.35769656696</v>
      </c>
      <c r="D22" s="33">
        <f t="shared" si="2"/>
        <v>361359.35769656696</v>
      </c>
      <c r="E22" s="33">
        <f t="shared" si="2"/>
        <v>361359.35769656696</v>
      </c>
    </row>
    <row r="23" spans="1:6" s="21" customFormat="1" ht="39" x14ac:dyDescent="0.3">
      <c r="A23" s="27" t="s">
        <v>36</v>
      </c>
      <c r="B23" s="19" t="s">
        <v>2</v>
      </c>
      <c r="C23" s="55">
        <v>18274.099999999999</v>
      </c>
      <c r="D23" s="55">
        <f>C23/4</f>
        <v>4568.5249999999996</v>
      </c>
      <c r="E23" s="55">
        <f t="shared" si="2"/>
        <v>4568.5249999999996</v>
      </c>
    </row>
    <row r="24" spans="1:6" s="21" customFormat="1" x14ac:dyDescent="0.3">
      <c r="A24" s="25" t="s">
        <v>4</v>
      </c>
      <c r="B24" s="26" t="s">
        <v>3</v>
      </c>
      <c r="C24" s="40">
        <v>8</v>
      </c>
      <c r="D24" s="33">
        <f t="shared" si="2"/>
        <v>8</v>
      </c>
      <c r="E24" s="33">
        <f t="shared" si="2"/>
        <v>8</v>
      </c>
    </row>
    <row r="25" spans="1:6" s="21" customFormat="1" ht="21.95" customHeight="1" x14ac:dyDescent="0.3">
      <c r="A25" s="25" t="s">
        <v>25</v>
      </c>
      <c r="B25" s="19" t="s">
        <v>26</v>
      </c>
      <c r="C25" s="33">
        <f>C23/C24/12*1000</f>
        <v>190355.20833333331</v>
      </c>
      <c r="D25" s="33">
        <f t="shared" si="2"/>
        <v>190355.20833333331</v>
      </c>
      <c r="E25" s="33">
        <f t="shared" si="2"/>
        <v>190355.20833333331</v>
      </c>
    </row>
    <row r="26" spans="1:6" ht="25.5" x14ac:dyDescent="0.3">
      <c r="A26" s="5" t="s">
        <v>23</v>
      </c>
      <c r="B26" s="6" t="s">
        <v>2</v>
      </c>
      <c r="C26" s="55">
        <v>22149.200000000001</v>
      </c>
      <c r="D26" s="55">
        <f>C26/4</f>
        <v>5537.3</v>
      </c>
      <c r="E26" s="55">
        <f t="shared" si="2"/>
        <v>5537.3</v>
      </c>
    </row>
    <row r="27" spans="1:6" x14ac:dyDescent="0.3">
      <c r="A27" s="9" t="s">
        <v>4</v>
      </c>
      <c r="B27" s="10" t="s">
        <v>3</v>
      </c>
      <c r="C27" s="40">
        <v>21.5</v>
      </c>
      <c r="D27" s="33">
        <f t="shared" si="2"/>
        <v>21.5</v>
      </c>
      <c r="E27" s="33">
        <f t="shared" si="2"/>
        <v>21.5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85849.612403100778</v>
      </c>
      <c r="D28" s="33">
        <f t="shared" si="2"/>
        <v>85849.612403100778</v>
      </c>
      <c r="E28" s="33">
        <f t="shared" si="2"/>
        <v>85849.612403100778</v>
      </c>
    </row>
    <row r="29" spans="1:6" ht="25.5" x14ac:dyDescent="0.3">
      <c r="A29" s="5" t="s">
        <v>5</v>
      </c>
      <c r="B29" s="6" t="s">
        <v>2</v>
      </c>
      <c r="C29" s="47">
        <f>C15*11.54%</f>
        <v>26000.266239999997</v>
      </c>
      <c r="D29" s="47">
        <f t="shared" ref="D29:E29" si="4">D15*11.54%</f>
        <v>6500.0665599999993</v>
      </c>
      <c r="E29" s="47">
        <f t="shared" si="4"/>
        <v>6500.0665599999993</v>
      </c>
    </row>
    <row r="30" spans="1:6" ht="36.75" x14ac:dyDescent="0.3">
      <c r="A30" s="11" t="s">
        <v>6</v>
      </c>
      <c r="B30" s="6" t="s">
        <v>2</v>
      </c>
      <c r="C30" s="47">
        <v>2088</v>
      </c>
      <c r="D30" s="55">
        <f>C30/4</f>
        <v>522</v>
      </c>
      <c r="E30" s="55">
        <f t="shared" si="2"/>
        <v>522</v>
      </c>
    </row>
    <row r="31" spans="1:6" ht="25.5" x14ac:dyDescent="0.3">
      <c r="A31" s="11" t="s">
        <v>7</v>
      </c>
      <c r="B31" s="6" t="s">
        <v>2</v>
      </c>
      <c r="C31" s="17">
        <v>3000</v>
      </c>
      <c r="D31" s="55">
        <f>C31/4</f>
        <v>750</v>
      </c>
      <c r="E31" s="33">
        <f t="shared" si="2"/>
        <v>750</v>
      </c>
    </row>
    <row r="32" spans="1:6" ht="36.75" x14ac:dyDescent="0.3">
      <c r="A32" s="11" t="s">
        <v>8</v>
      </c>
      <c r="B32" s="6" t="s">
        <v>2</v>
      </c>
      <c r="C32" s="47"/>
      <c r="D32" s="55">
        <f t="shared" si="2"/>
        <v>0</v>
      </c>
      <c r="E32" s="55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47">
        <v>17239</v>
      </c>
      <c r="D33" s="55">
        <v>1289</v>
      </c>
      <c r="E33" s="55">
        <f t="shared" si="2"/>
        <v>1289</v>
      </c>
    </row>
    <row r="34" spans="1:5" x14ac:dyDescent="0.3">
      <c r="C34" s="16">
        <f>C33+C32+C31+C30+C29+C15</f>
        <v>273632.86624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C33" sqref="C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47.25" customHeight="1" x14ac:dyDescent="0.3">
      <c r="A4" s="104" t="s">
        <v>60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100</v>
      </c>
      <c r="D11" s="50">
        <f>C11</f>
        <v>100</v>
      </c>
      <c r="E11" s="50">
        <f>D11</f>
        <v>100</v>
      </c>
    </row>
    <row r="12" spans="1:7" ht="25.5" x14ac:dyDescent="0.3">
      <c r="A12" s="9" t="s">
        <v>24</v>
      </c>
      <c r="B12" s="6" t="s">
        <v>2</v>
      </c>
      <c r="C12" s="17">
        <f>(C13-C32)/C11</f>
        <v>1664.7950255999999</v>
      </c>
      <c r="D12" s="17">
        <f t="shared" ref="D12:E12" si="0">(D13-D32)/D11</f>
        <v>397.13625639999998</v>
      </c>
      <c r="E12" s="17">
        <f t="shared" si="0"/>
        <v>397.13625639999998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166479.50255999999</v>
      </c>
      <c r="D13" s="47">
        <f t="shared" ref="D13:E13" si="1">D15+D29+D30+D33+D31+D32</f>
        <v>39713.625639999998</v>
      </c>
      <c r="E13" s="47">
        <f t="shared" si="1"/>
        <v>39713.625639999998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133666.4</v>
      </c>
      <c r="D15" s="78">
        <f t="shared" ref="D15:E15" si="3">D17+D20+D23+D26</f>
        <v>33416.6</v>
      </c>
      <c r="E15" s="78">
        <f t="shared" si="3"/>
        <v>33416.6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6" s="21" customFormat="1" ht="25.5" x14ac:dyDescent="0.3">
      <c r="A17" s="18" t="s">
        <v>29</v>
      </c>
      <c r="B17" s="19" t="s">
        <v>2</v>
      </c>
      <c r="C17" s="55">
        <v>14262.1</v>
      </c>
      <c r="D17" s="55">
        <f>C17/4</f>
        <v>3565.5250000000001</v>
      </c>
      <c r="E17" s="55">
        <f t="shared" si="2"/>
        <v>3565.5250000000001</v>
      </c>
    </row>
    <row r="18" spans="1:6" s="21" customFormat="1" x14ac:dyDescent="0.3">
      <c r="A18" s="25" t="s">
        <v>4</v>
      </c>
      <c r="B18" s="26" t="s">
        <v>3</v>
      </c>
      <c r="C18" s="40">
        <v>4.5</v>
      </c>
      <c r="D18" s="33">
        <f t="shared" si="2"/>
        <v>4.5</v>
      </c>
      <c r="E18" s="33">
        <f t="shared" si="2"/>
        <v>4.5</v>
      </c>
      <c r="F18" s="79">
        <f>C18+C21+C24+C27</f>
        <v>48.55</v>
      </c>
    </row>
    <row r="19" spans="1:6" s="21" customFormat="1" ht="21.95" customHeight="1" x14ac:dyDescent="0.3">
      <c r="A19" s="25" t="s">
        <v>25</v>
      </c>
      <c r="B19" s="19" t="s">
        <v>26</v>
      </c>
      <c r="C19" s="33">
        <f>C17/C18/12*1000+200</f>
        <v>264312.96296296298</v>
      </c>
      <c r="D19" s="33">
        <f t="shared" si="2"/>
        <v>264312.96296296298</v>
      </c>
      <c r="E19" s="33">
        <f t="shared" si="2"/>
        <v>264312.96296296298</v>
      </c>
    </row>
    <row r="20" spans="1:6" s="21" customFormat="1" ht="25.5" x14ac:dyDescent="0.3">
      <c r="A20" s="18" t="s">
        <v>30</v>
      </c>
      <c r="B20" s="19" t="s">
        <v>2</v>
      </c>
      <c r="C20" s="55">
        <v>86020.4</v>
      </c>
      <c r="D20" s="55">
        <f>C20/4</f>
        <v>21505.1</v>
      </c>
      <c r="E20" s="55">
        <f t="shared" si="2"/>
        <v>21505.1</v>
      </c>
    </row>
    <row r="21" spans="1:6" s="21" customFormat="1" x14ac:dyDescent="0.3">
      <c r="A21" s="25" t="s">
        <v>4</v>
      </c>
      <c r="B21" s="26" t="s">
        <v>3</v>
      </c>
      <c r="C21" s="40">
        <v>20.05</v>
      </c>
      <c r="D21" s="33">
        <f t="shared" si="2"/>
        <v>20.05</v>
      </c>
      <c r="E21" s="33">
        <f t="shared" si="2"/>
        <v>20.05</v>
      </c>
    </row>
    <row r="22" spans="1:6" ht="21.95" customHeight="1" x14ac:dyDescent="0.3">
      <c r="A22" s="9" t="s">
        <v>25</v>
      </c>
      <c r="B22" s="6" t="s">
        <v>26</v>
      </c>
      <c r="C22" s="33">
        <f>C20/C21/12*1000+200</f>
        <v>357724.52202826267</v>
      </c>
      <c r="D22" s="33">
        <f t="shared" si="2"/>
        <v>357724.52202826267</v>
      </c>
      <c r="E22" s="33">
        <f t="shared" si="2"/>
        <v>357724.52202826267</v>
      </c>
    </row>
    <row r="23" spans="1:6" ht="39" x14ac:dyDescent="0.3">
      <c r="A23" s="11" t="s">
        <v>36</v>
      </c>
      <c r="B23" s="52" t="s">
        <v>2</v>
      </c>
      <c r="C23" s="55">
        <v>15824.1</v>
      </c>
      <c r="D23" s="55">
        <f>C23/4</f>
        <v>3956.0250000000001</v>
      </c>
      <c r="E23" s="55">
        <f t="shared" si="2"/>
        <v>3956.0250000000001</v>
      </c>
    </row>
    <row r="24" spans="1:6" x14ac:dyDescent="0.3">
      <c r="A24" s="9" t="s">
        <v>4</v>
      </c>
      <c r="B24" s="10" t="s">
        <v>3</v>
      </c>
      <c r="C24" s="40">
        <v>7</v>
      </c>
      <c r="D24" s="33">
        <f t="shared" si="2"/>
        <v>7</v>
      </c>
      <c r="E24" s="33">
        <f t="shared" si="2"/>
        <v>7</v>
      </c>
    </row>
    <row r="25" spans="1:6" ht="21.95" customHeight="1" x14ac:dyDescent="0.3">
      <c r="A25" s="9" t="s">
        <v>25</v>
      </c>
      <c r="B25" s="6" t="s">
        <v>26</v>
      </c>
      <c r="C25" s="33">
        <f>C23/C24/12*1000</f>
        <v>188382.14285714287</v>
      </c>
      <c r="D25" s="33">
        <f t="shared" si="2"/>
        <v>188382.14285714287</v>
      </c>
      <c r="E25" s="33">
        <f t="shared" si="2"/>
        <v>188382.14285714287</v>
      </c>
    </row>
    <row r="26" spans="1:6" ht="25.5" x14ac:dyDescent="0.3">
      <c r="A26" s="5" t="s">
        <v>23</v>
      </c>
      <c r="B26" s="52" t="s">
        <v>2</v>
      </c>
      <c r="C26" s="55">
        <v>17559.8</v>
      </c>
      <c r="D26" s="55">
        <f>C26/4</f>
        <v>4389.95</v>
      </c>
      <c r="E26" s="55">
        <f t="shared" si="2"/>
        <v>4389.95</v>
      </c>
    </row>
    <row r="27" spans="1:6" x14ac:dyDescent="0.3">
      <c r="A27" s="9" t="s">
        <v>4</v>
      </c>
      <c r="B27" s="10" t="s">
        <v>3</v>
      </c>
      <c r="C27" s="40">
        <v>17</v>
      </c>
      <c r="D27" s="33">
        <f t="shared" si="2"/>
        <v>17</v>
      </c>
      <c r="E27" s="33">
        <f t="shared" si="2"/>
        <v>17</v>
      </c>
    </row>
    <row r="28" spans="1:6" ht="21.95" customHeight="1" x14ac:dyDescent="0.3">
      <c r="A28" s="9" t="s">
        <v>25</v>
      </c>
      <c r="B28" s="6" t="s">
        <v>26</v>
      </c>
      <c r="C28" s="33">
        <f>C26/12/C27*1000</f>
        <v>86077.450980392154</v>
      </c>
      <c r="D28" s="33">
        <f t="shared" si="2"/>
        <v>86077.450980392154</v>
      </c>
      <c r="E28" s="33">
        <f t="shared" si="2"/>
        <v>86077.450980392154</v>
      </c>
    </row>
    <row r="29" spans="1:6" ht="25.5" x14ac:dyDescent="0.3">
      <c r="A29" s="5" t="s">
        <v>5</v>
      </c>
      <c r="B29" s="6" t="s">
        <v>2</v>
      </c>
      <c r="C29" s="47">
        <f>C15*11.54%</f>
        <v>15425.102559999998</v>
      </c>
      <c r="D29" s="47">
        <f t="shared" ref="D29:E29" si="4">D15*11.54%</f>
        <v>3856.2756399999994</v>
      </c>
      <c r="E29" s="47">
        <f t="shared" si="4"/>
        <v>3856.2756399999994</v>
      </c>
    </row>
    <row r="30" spans="1:6" ht="36.75" x14ac:dyDescent="0.3">
      <c r="A30" s="11" t="s">
        <v>6</v>
      </c>
      <c r="B30" s="6" t="s">
        <v>2</v>
      </c>
      <c r="C30" s="47">
        <v>2075</v>
      </c>
      <c r="D30" s="55">
        <f>C30/4</f>
        <v>518.75</v>
      </c>
      <c r="E30" s="55">
        <f t="shared" si="2"/>
        <v>518.75</v>
      </c>
    </row>
    <row r="31" spans="1:6" ht="25.5" x14ac:dyDescent="0.3">
      <c r="A31" s="11" t="s">
        <v>7</v>
      </c>
      <c r="B31" s="6" t="s">
        <v>2</v>
      </c>
      <c r="C31" s="47">
        <v>3000</v>
      </c>
      <c r="D31" s="55">
        <f>C31/4</f>
        <v>750</v>
      </c>
      <c r="E31" s="55">
        <f t="shared" si="2"/>
        <v>750</v>
      </c>
    </row>
    <row r="32" spans="1:6" ht="36.75" x14ac:dyDescent="0.3">
      <c r="A32" s="11" t="s">
        <v>8</v>
      </c>
      <c r="B32" s="6" t="s">
        <v>2</v>
      </c>
      <c r="C32" s="47"/>
      <c r="D32" s="55">
        <f t="shared" ref="D32" si="5">C32/4</f>
        <v>0</v>
      </c>
      <c r="E32" s="55"/>
    </row>
    <row r="33" spans="1:5" ht="38.25" customHeight="1" x14ac:dyDescent="0.3">
      <c r="A33" s="11" t="s">
        <v>9</v>
      </c>
      <c r="B33" s="6" t="s">
        <v>2</v>
      </c>
      <c r="C33" s="61">
        <v>12313</v>
      </c>
      <c r="D33" s="55">
        <v>1172</v>
      </c>
      <c r="E33" s="55">
        <f t="shared" si="2"/>
        <v>1172</v>
      </c>
    </row>
    <row r="34" spans="1:5" x14ac:dyDescent="0.3">
      <c r="C34" s="16">
        <f>C33+C32+C31+C30+C29+C15</f>
        <v>166479.50255999999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5" workbookViewId="0">
      <selection activeCell="F35" sqref="F3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16" customWidth="1"/>
    <col min="5" max="5" width="12" style="41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1" customHeight="1" x14ac:dyDescent="0.3">
      <c r="A4" s="104" t="s">
        <v>59</v>
      </c>
      <c r="B4" s="104"/>
      <c r="C4" s="104"/>
      <c r="D4" s="104"/>
      <c r="E4" s="104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67" t="s">
        <v>19</v>
      </c>
      <c r="D10" s="67" t="s">
        <v>20</v>
      </c>
      <c r="E10" s="68" t="s">
        <v>14</v>
      </c>
    </row>
    <row r="11" spans="1:7" x14ac:dyDescent="0.3">
      <c r="A11" s="5" t="s">
        <v>21</v>
      </c>
      <c r="B11" s="6" t="s">
        <v>10</v>
      </c>
      <c r="C11" s="50">
        <v>85</v>
      </c>
      <c r="D11" s="50">
        <f>C11</f>
        <v>85</v>
      </c>
      <c r="E11" s="50">
        <f>D11</f>
        <v>85</v>
      </c>
    </row>
    <row r="12" spans="1:7" ht="25.5" x14ac:dyDescent="0.3">
      <c r="A12" s="9" t="s">
        <v>24</v>
      </c>
      <c r="B12" s="6" t="s">
        <v>2</v>
      </c>
      <c r="C12" s="17">
        <f>(C13-C32)/C11</f>
        <v>2547.0144644705879</v>
      </c>
      <c r="D12" s="17">
        <f t="shared" ref="D12:E12" si="0">(D13-D32)/D11</f>
        <v>636.75361611764697</v>
      </c>
      <c r="E12" s="17">
        <f t="shared" si="0"/>
        <v>636.75361611764697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216496.22947999998</v>
      </c>
      <c r="D13" s="47">
        <f t="shared" ref="D13:E13" si="1">D15+D29+D30+D33+D31+D32</f>
        <v>54124.057369999995</v>
      </c>
      <c r="E13" s="47">
        <f t="shared" si="1"/>
        <v>54124.057369999995</v>
      </c>
    </row>
    <row r="14" spans="1:7" x14ac:dyDescent="0.3">
      <c r="A14" s="7" t="s">
        <v>0</v>
      </c>
      <c r="B14" s="8"/>
      <c r="C14" s="17">
        <v>0</v>
      </c>
      <c r="D14" s="33">
        <f t="shared" ref="D14:E33" si="2">C14</f>
        <v>0</v>
      </c>
      <c r="E14" s="33">
        <f t="shared" si="2"/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175416.19999999998</v>
      </c>
      <c r="D15" s="78">
        <f t="shared" ref="D15:E15" si="3">D17+D20+D23+D26</f>
        <v>43854.049999999996</v>
      </c>
      <c r="E15" s="78">
        <f t="shared" si="3"/>
        <v>43854.049999999996</v>
      </c>
    </row>
    <row r="16" spans="1:7" x14ac:dyDescent="0.3">
      <c r="A16" s="7" t="s">
        <v>1</v>
      </c>
      <c r="B16" s="8"/>
      <c r="C16" s="17">
        <v>0</v>
      </c>
      <c r="D16" s="33">
        <f t="shared" si="2"/>
        <v>0</v>
      </c>
      <c r="E16" s="33">
        <f t="shared" si="2"/>
        <v>0</v>
      </c>
    </row>
    <row r="17" spans="1:7" s="21" customFormat="1" ht="25.5" x14ac:dyDescent="0.3">
      <c r="A17" s="18" t="s">
        <v>29</v>
      </c>
      <c r="B17" s="19" t="s">
        <v>2</v>
      </c>
      <c r="C17" s="55">
        <v>16842.3</v>
      </c>
      <c r="D17" s="55">
        <f>C17/4</f>
        <v>4210.5749999999998</v>
      </c>
      <c r="E17" s="55">
        <f t="shared" si="2"/>
        <v>4210.5749999999998</v>
      </c>
    </row>
    <row r="18" spans="1:7" s="21" customFormat="1" x14ac:dyDescent="0.3">
      <c r="A18" s="25" t="s">
        <v>4</v>
      </c>
      <c r="B18" s="26" t="s">
        <v>3</v>
      </c>
      <c r="C18" s="40">
        <v>5</v>
      </c>
      <c r="D18" s="33">
        <f t="shared" si="2"/>
        <v>5</v>
      </c>
      <c r="E18" s="33">
        <f t="shared" si="2"/>
        <v>5</v>
      </c>
      <c r="F18" s="80">
        <f>C18+C21+C24+C27</f>
        <v>57.97</v>
      </c>
    </row>
    <row r="19" spans="1:7" s="21" customFormat="1" ht="21.95" customHeight="1" x14ac:dyDescent="0.3">
      <c r="A19" s="25" t="s">
        <v>25</v>
      </c>
      <c r="B19" s="19" t="s">
        <v>26</v>
      </c>
      <c r="C19" s="33">
        <f>C17/C18/12*1000+200</f>
        <v>280905</v>
      </c>
      <c r="D19" s="33">
        <f t="shared" si="2"/>
        <v>280905</v>
      </c>
      <c r="E19" s="33">
        <f t="shared" si="2"/>
        <v>280905</v>
      </c>
    </row>
    <row r="20" spans="1:7" s="21" customFormat="1" ht="25.5" x14ac:dyDescent="0.3">
      <c r="A20" s="18" t="s">
        <v>30</v>
      </c>
      <c r="B20" s="19" t="s">
        <v>2</v>
      </c>
      <c r="C20" s="55">
        <v>127810.1</v>
      </c>
      <c r="D20" s="55">
        <f>C20/4</f>
        <v>31952.525000000001</v>
      </c>
      <c r="E20" s="55">
        <f t="shared" si="2"/>
        <v>31952.525000000001</v>
      </c>
    </row>
    <row r="21" spans="1:7" x14ac:dyDescent="0.3">
      <c r="A21" s="9" t="s">
        <v>4</v>
      </c>
      <c r="B21" s="10" t="s">
        <v>3</v>
      </c>
      <c r="C21" s="40">
        <v>30.47</v>
      </c>
      <c r="D21" s="33">
        <f t="shared" si="2"/>
        <v>30.47</v>
      </c>
      <c r="E21" s="33">
        <f t="shared" si="2"/>
        <v>30.47</v>
      </c>
    </row>
    <row r="22" spans="1:7" ht="21.95" customHeight="1" x14ac:dyDescent="0.3">
      <c r="A22" s="9" t="s">
        <v>25</v>
      </c>
      <c r="B22" s="6" t="s">
        <v>26</v>
      </c>
      <c r="C22" s="33">
        <f>C20/12/C21*1000</f>
        <v>349551.74488567992</v>
      </c>
      <c r="D22" s="33">
        <f t="shared" si="2"/>
        <v>349551.74488567992</v>
      </c>
      <c r="E22" s="33">
        <f t="shared" si="2"/>
        <v>349551.74488567992</v>
      </c>
    </row>
    <row r="23" spans="1:7" ht="39" x14ac:dyDescent="0.3">
      <c r="A23" s="11" t="s">
        <v>36</v>
      </c>
      <c r="B23" s="6" t="s">
        <v>2</v>
      </c>
      <c r="C23" s="55">
        <v>12692.3</v>
      </c>
      <c r="D23" s="55">
        <f>C23/4</f>
        <v>3173.0749999999998</v>
      </c>
      <c r="E23" s="55">
        <f t="shared" si="2"/>
        <v>3173.0749999999998</v>
      </c>
    </row>
    <row r="24" spans="1:7" x14ac:dyDescent="0.3">
      <c r="A24" s="9" t="s">
        <v>4</v>
      </c>
      <c r="B24" s="10" t="s">
        <v>3</v>
      </c>
      <c r="C24" s="40">
        <v>5</v>
      </c>
      <c r="D24" s="33">
        <f t="shared" si="2"/>
        <v>5</v>
      </c>
      <c r="E24" s="33">
        <f t="shared" si="2"/>
        <v>5</v>
      </c>
    </row>
    <row r="25" spans="1:7" ht="21.95" customHeight="1" x14ac:dyDescent="0.3">
      <c r="A25" s="9" t="s">
        <v>25</v>
      </c>
      <c r="B25" s="6" t="s">
        <v>26</v>
      </c>
      <c r="C25" s="33">
        <f>C23/C24/12*1000</f>
        <v>211538.33333333331</v>
      </c>
      <c r="D25" s="33">
        <f t="shared" si="2"/>
        <v>211538.33333333331</v>
      </c>
      <c r="E25" s="33">
        <f t="shared" si="2"/>
        <v>211538.33333333331</v>
      </c>
    </row>
    <row r="26" spans="1:7" ht="25.5" x14ac:dyDescent="0.3">
      <c r="A26" s="5" t="s">
        <v>23</v>
      </c>
      <c r="B26" s="52" t="s">
        <v>2</v>
      </c>
      <c r="C26" s="55">
        <v>18071.5</v>
      </c>
      <c r="D26" s="55">
        <f>C26/4</f>
        <v>4517.875</v>
      </c>
      <c r="E26" s="55">
        <f t="shared" si="2"/>
        <v>4517.875</v>
      </c>
    </row>
    <row r="27" spans="1:7" x14ac:dyDescent="0.3">
      <c r="A27" s="9" t="s">
        <v>4</v>
      </c>
      <c r="B27" s="10" t="s">
        <v>3</v>
      </c>
      <c r="C27" s="40">
        <v>17.5</v>
      </c>
      <c r="D27" s="33">
        <f t="shared" si="2"/>
        <v>17.5</v>
      </c>
      <c r="E27" s="33">
        <f t="shared" si="2"/>
        <v>17.5</v>
      </c>
    </row>
    <row r="28" spans="1:7" ht="21.95" customHeight="1" x14ac:dyDescent="0.3">
      <c r="A28" s="9" t="s">
        <v>25</v>
      </c>
      <c r="B28" s="6" t="s">
        <v>26</v>
      </c>
      <c r="C28" s="33">
        <f>C26/12/C27*1000</f>
        <v>86054.761904761908</v>
      </c>
      <c r="D28" s="33">
        <f t="shared" si="2"/>
        <v>86054.761904761908</v>
      </c>
      <c r="E28" s="33">
        <f t="shared" si="2"/>
        <v>86054.761904761908</v>
      </c>
    </row>
    <row r="29" spans="1:7" ht="25.5" x14ac:dyDescent="0.3">
      <c r="A29" s="5" t="s">
        <v>5</v>
      </c>
      <c r="B29" s="6" t="s">
        <v>2</v>
      </c>
      <c r="C29" s="47">
        <f>C15*11.54%</f>
        <v>20243.029479999997</v>
      </c>
      <c r="D29" s="47">
        <f t="shared" ref="D29:E29" si="4">D15*11.54%</f>
        <v>5060.7573699999994</v>
      </c>
      <c r="E29" s="47">
        <f t="shared" si="4"/>
        <v>5060.7573699999994</v>
      </c>
      <c r="G29" s="2" t="s">
        <v>32</v>
      </c>
    </row>
    <row r="30" spans="1:7" ht="36.75" x14ac:dyDescent="0.3">
      <c r="A30" s="11" t="s">
        <v>6</v>
      </c>
      <c r="B30" s="6" t="s">
        <v>2</v>
      </c>
      <c r="C30" s="47">
        <v>2331</v>
      </c>
      <c r="D30" s="55">
        <f>C30/4</f>
        <v>582.75</v>
      </c>
      <c r="E30" s="55">
        <f t="shared" si="2"/>
        <v>582.75</v>
      </c>
    </row>
    <row r="31" spans="1:7" ht="25.5" x14ac:dyDescent="0.3">
      <c r="A31" s="11" t="s">
        <v>7</v>
      </c>
      <c r="B31" s="6" t="s">
        <v>2</v>
      </c>
      <c r="C31" s="17">
        <v>3000</v>
      </c>
      <c r="D31" s="55">
        <f>C31/4</f>
        <v>750</v>
      </c>
      <c r="E31" s="33">
        <f t="shared" si="2"/>
        <v>750</v>
      </c>
    </row>
    <row r="32" spans="1:7" ht="36.75" x14ac:dyDescent="0.3">
      <c r="A32" s="11" t="s">
        <v>8</v>
      </c>
      <c r="B32" s="6" t="s">
        <v>2</v>
      </c>
      <c r="C32" s="47"/>
      <c r="D32" s="47"/>
      <c r="E32" s="47"/>
    </row>
    <row r="33" spans="1:6" ht="38.25" customHeight="1" x14ac:dyDescent="0.3">
      <c r="A33" s="11" t="s">
        <v>9</v>
      </c>
      <c r="B33" s="6" t="s">
        <v>2</v>
      </c>
      <c r="C33" s="47">
        <v>15506</v>
      </c>
      <c r="D33" s="55">
        <f>C33/4</f>
        <v>3876.5</v>
      </c>
      <c r="E33" s="55">
        <f t="shared" si="2"/>
        <v>3876.5</v>
      </c>
      <c r="F33" s="2">
        <v>0</v>
      </c>
    </row>
    <row r="34" spans="1:6" x14ac:dyDescent="0.3">
      <c r="C34" s="16">
        <f>C33+C32+C31+C30+C29+C15</f>
        <v>216496.22947999998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6" workbookViewId="0">
      <selection activeCell="E37" sqref="E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6" customWidth="1"/>
    <col min="6" max="7" width="12" style="2" customWidth="1"/>
    <col min="8" max="16384" width="9.140625" style="2"/>
  </cols>
  <sheetData>
    <row r="1" spans="1:7" x14ac:dyDescent="0.3">
      <c r="A1" s="98" t="s">
        <v>15</v>
      </c>
      <c r="B1" s="98"/>
      <c r="C1" s="98"/>
      <c r="D1" s="98"/>
      <c r="E1" s="98"/>
    </row>
    <row r="2" spans="1:7" x14ac:dyDescent="0.3">
      <c r="A2" s="98" t="s">
        <v>64</v>
      </c>
      <c r="B2" s="98"/>
      <c r="C2" s="98"/>
      <c r="D2" s="98"/>
      <c r="E2" s="98"/>
    </row>
    <row r="3" spans="1:7" x14ac:dyDescent="0.3">
      <c r="A3" s="1"/>
    </row>
    <row r="4" spans="1:7" ht="50.25" customHeight="1" x14ac:dyDescent="0.3">
      <c r="A4" s="105" t="s">
        <v>58</v>
      </c>
      <c r="B4" s="105"/>
      <c r="C4" s="105"/>
      <c r="D4" s="105"/>
      <c r="E4" s="105"/>
      <c r="F4" s="66"/>
    </row>
    <row r="5" spans="1:7" ht="15.75" customHeight="1" x14ac:dyDescent="0.3">
      <c r="A5" s="100" t="s">
        <v>16</v>
      </c>
      <c r="B5" s="100"/>
      <c r="C5" s="100"/>
      <c r="D5" s="100"/>
      <c r="E5" s="100"/>
    </row>
    <row r="6" spans="1:7" x14ac:dyDescent="0.3">
      <c r="A6" s="4"/>
    </row>
    <row r="7" spans="1:7" x14ac:dyDescent="0.3">
      <c r="A7" s="12" t="s">
        <v>17</v>
      </c>
    </row>
    <row r="8" spans="1:7" x14ac:dyDescent="0.3">
      <c r="A8" s="1"/>
    </row>
    <row r="9" spans="1:7" x14ac:dyDescent="0.3">
      <c r="A9" s="101" t="s">
        <v>27</v>
      </c>
      <c r="B9" s="102" t="s">
        <v>18</v>
      </c>
      <c r="C9" s="103" t="s">
        <v>66</v>
      </c>
      <c r="D9" s="103"/>
      <c r="E9" s="103"/>
    </row>
    <row r="10" spans="1:7" ht="40.5" x14ac:dyDescent="0.3">
      <c r="A10" s="101"/>
      <c r="B10" s="102"/>
      <c r="C10" s="31" t="s">
        <v>19</v>
      </c>
      <c r="D10" s="31" t="s">
        <v>20</v>
      </c>
      <c r="E10" s="39" t="s">
        <v>14</v>
      </c>
    </row>
    <row r="11" spans="1:7" x14ac:dyDescent="0.3">
      <c r="A11" s="5" t="s">
        <v>21</v>
      </c>
      <c r="B11" s="6" t="s">
        <v>10</v>
      </c>
      <c r="C11" s="50">
        <v>64</v>
      </c>
      <c r="D11" s="50">
        <f>C11</f>
        <v>64</v>
      </c>
      <c r="E11" s="50">
        <f>D11</f>
        <v>64</v>
      </c>
    </row>
    <row r="12" spans="1:7" ht="25.5" x14ac:dyDescent="0.3">
      <c r="A12" s="9" t="s">
        <v>24</v>
      </c>
      <c r="B12" s="6" t="s">
        <v>2</v>
      </c>
      <c r="C12" s="17">
        <f>(C13-C32)/C11</f>
        <v>2461.2836334375002</v>
      </c>
      <c r="D12" s="17">
        <f t="shared" ref="D12:E12" si="0">(D13-D32)/D11</f>
        <v>615.32090835937504</v>
      </c>
      <c r="E12" s="17">
        <f t="shared" si="0"/>
        <v>615.32090835937504</v>
      </c>
    </row>
    <row r="13" spans="1:7" ht="25.5" x14ac:dyDescent="0.3">
      <c r="A13" s="5" t="s">
        <v>11</v>
      </c>
      <c r="B13" s="6" t="s">
        <v>2</v>
      </c>
      <c r="C13" s="47">
        <f>C15+C29+C30+C33+C31+C32</f>
        <v>157522.15254000001</v>
      </c>
      <c r="D13" s="47">
        <f t="shared" ref="D13:E13" si="1">D15+D29+D30+D33+D31+D32</f>
        <v>39380.538135000003</v>
      </c>
      <c r="E13" s="47">
        <f t="shared" si="1"/>
        <v>39380.538135000003</v>
      </c>
    </row>
    <row r="14" spans="1:7" x14ac:dyDescent="0.3">
      <c r="A14" s="7" t="s">
        <v>0</v>
      </c>
      <c r="B14" s="8"/>
      <c r="C14" s="17"/>
      <c r="D14" s="17">
        <f t="shared" ref="D14:D32" si="2">C14</f>
        <v>0</v>
      </c>
      <c r="E14" s="17">
        <f t="shared" ref="E14" si="3">D14</f>
        <v>0</v>
      </c>
      <c r="G14" s="16"/>
    </row>
    <row r="15" spans="1:7" ht="25.5" x14ac:dyDescent="0.3">
      <c r="A15" s="76" t="s">
        <v>12</v>
      </c>
      <c r="B15" s="77" t="s">
        <v>2</v>
      </c>
      <c r="C15" s="78">
        <f>C17+C20+C23+C26</f>
        <v>125165.1</v>
      </c>
      <c r="D15" s="78">
        <f t="shared" ref="D15:E15" si="4">D17+D20+D23+D26</f>
        <v>31291.275000000001</v>
      </c>
      <c r="E15" s="78">
        <f t="shared" si="4"/>
        <v>31291.275000000001</v>
      </c>
    </row>
    <row r="16" spans="1:7" x14ac:dyDescent="0.3">
      <c r="A16" s="7" t="s">
        <v>1</v>
      </c>
      <c r="B16" s="8"/>
      <c r="C16" s="17"/>
      <c r="D16" s="17">
        <f t="shared" si="2"/>
        <v>0</v>
      </c>
      <c r="E16" s="17">
        <f t="shared" ref="E16" si="5">D16</f>
        <v>0</v>
      </c>
    </row>
    <row r="17" spans="1:6" s="21" customFormat="1" ht="25.5" x14ac:dyDescent="0.3">
      <c r="A17" s="18" t="s">
        <v>29</v>
      </c>
      <c r="B17" s="53" t="s">
        <v>2</v>
      </c>
      <c r="C17" s="54">
        <v>14159</v>
      </c>
      <c r="D17" s="47">
        <f>C17/4</f>
        <v>3539.75</v>
      </c>
      <c r="E17" s="47">
        <f t="shared" ref="E17" si="6">D17</f>
        <v>3539.75</v>
      </c>
    </row>
    <row r="18" spans="1:6" s="21" customFormat="1" x14ac:dyDescent="0.3">
      <c r="A18" s="25" t="s">
        <v>4</v>
      </c>
      <c r="B18" s="26" t="s">
        <v>3</v>
      </c>
      <c r="C18" s="43">
        <v>4.5</v>
      </c>
      <c r="D18" s="17">
        <f t="shared" si="2"/>
        <v>4.5</v>
      </c>
      <c r="E18" s="17">
        <f t="shared" ref="E18:E19" si="7">D18</f>
        <v>4.5</v>
      </c>
      <c r="F18" s="80">
        <f>C18+C21+C24+C27</f>
        <v>44.41</v>
      </c>
    </row>
    <row r="19" spans="1:6" s="21" customFormat="1" ht="21.95" customHeight="1" x14ac:dyDescent="0.3">
      <c r="A19" s="25" t="s">
        <v>25</v>
      </c>
      <c r="B19" s="19" t="s">
        <v>26</v>
      </c>
      <c r="C19" s="42">
        <f>C17/12/C18*1000</f>
        <v>262203.70370370371</v>
      </c>
      <c r="D19" s="42">
        <f>D17/3/D18*1000</f>
        <v>262203.70370370371</v>
      </c>
      <c r="E19" s="17">
        <f t="shared" si="7"/>
        <v>262203.70370370371</v>
      </c>
    </row>
    <row r="20" spans="1:6" s="21" customFormat="1" ht="25.5" x14ac:dyDescent="0.3">
      <c r="A20" s="18" t="s">
        <v>30</v>
      </c>
      <c r="B20" s="53" t="s">
        <v>2</v>
      </c>
      <c r="C20" s="54">
        <v>82959.8</v>
      </c>
      <c r="D20" s="47">
        <f>C20/4</f>
        <v>20739.95</v>
      </c>
      <c r="E20" s="47">
        <f t="shared" ref="E20" si="8">D20</f>
        <v>20739.95</v>
      </c>
    </row>
    <row r="21" spans="1:6" s="21" customFormat="1" x14ac:dyDescent="0.3">
      <c r="A21" s="25" t="s">
        <v>4</v>
      </c>
      <c r="B21" s="26" t="s">
        <v>3</v>
      </c>
      <c r="C21" s="43">
        <v>19.91</v>
      </c>
      <c r="D21" s="17">
        <f t="shared" si="2"/>
        <v>19.91</v>
      </c>
      <c r="E21" s="17">
        <f t="shared" ref="E21" si="9">D21</f>
        <v>19.91</v>
      </c>
    </row>
    <row r="22" spans="1:6" ht="21.95" customHeight="1" x14ac:dyDescent="0.3">
      <c r="A22" s="9" t="s">
        <v>25</v>
      </c>
      <c r="B22" s="6" t="s">
        <v>26</v>
      </c>
      <c r="C22" s="42">
        <f>C20/12/C21*1000</f>
        <v>347228.36095764273</v>
      </c>
      <c r="D22" s="17">
        <f t="shared" si="2"/>
        <v>347228.36095764273</v>
      </c>
      <c r="E22" s="17">
        <f t="shared" ref="E22" si="10">D22</f>
        <v>347228.36095764273</v>
      </c>
    </row>
    <row r="23" spans="1:6" ht="39" x14ac:dyDescent="0.3">
      <c r="A23" s="11" t="s">
        <v>36</v>
      </c>
      <c r="B23" s="52" t="s">
        <v>2</v>
      </c>
      <c r="C23" s="54">
        <v>11020.1</v>
      </c>
      <c r="D23" s="47">
        <f>C23/4</f>
        <v>2755.0250000000001</v>
      </c>
      <c r="E23" s="47">
        <f t="shared" ref="E23" si="11">D23</f>
        <v>2755.0250000000001</v>
      </c>
    </row>
    <row r="24" spans="1:6" x14ac:dyDescent="0.3">
      <c r="A24" s="9" t="s">
        <v>4</v>
      </c>
      <c r="B24" s="10" t="s">
        <v>3</v>
      </c>
      <c r="C24" s="43">
        <v>3.5</v>
      </c>
      <c r="D24" s="17">
        <f t="shared" si="2"/>
        <v>3.5</v>
      </c>
      <c r="E24" s="17">
        <f t="shared" ref="E24:E25" si="12">D24</f>
        <v>3.5</v>
      </c>
    </row>
    <row r="25" spans="1:6" ht="21.95" customHeight="1" x14ac:dyDescent="0.3">
      <c r="A25" s="9" t="s">
        <v>25</v>
      </c>
      <c r="B25" s="6" t="s">
        <v>26</v>
      </c>
      <c r="C25" s="42">
        <f>C23/12/C24*1000</f>
        <v>262383.33333333331</v>
      </c>
      <c r="D25" s="17">
        <f t="shared" ref="D25" si="13">C25</f>
        <v>262383.33333333331</v>
      </c>
      <c r="E25" s="17">
        <f t="shared" si="12"/>
        <v>262383.33333333331</v>
      </c>
    </row>
    <row r="26" spans="1:6" ht="25.5" x14ac:dyDescent="0.3">
      <c r="A26" s="5" t="s">
        <v>23</v>
      </c>
      <c r="B26" s="52" t="s">
        <v>2</v>
      </c>
      <c r="C26" s="54">
        <v>17026.2</v>
      </c>
      <c r="D26" s="47">
        <f>C26/4</f>
        <v>4256.55</v>
      </c>
      <c r="E26" s="47">
        <f t="shared" ref="E26" si="14">D26</f>
        <v>4256.55</v>
      </c>
    </row>
    <row r="27" spans="1:6" x14ac:dyDescent="0.3">
      <c r="A27" s="9" t="s">
        <v>4</v>
      </c>
      <c r="B27" s="10" t="s">
        <v>3</v>
      </c>
      <c r="C27" s="43">
        <v>16.5</v>
      </c>
      <c r="D27" s="17">
        <f t="shared" si="2"/>
        <v>16.5</v>
      </c>
      <c r="E27" s="17">
        <f t="shared" ref="E27" si="15">D27</f>
        <v>16.5</v>
      </c>
    </row>
    <row r="28" spans="1:6" ht="21.95" customHeight="1" x14ac:dyDescent="0.3">
      <c r="A28" s="9" t="s">
        <v>25</v>
      </c>
      <c r="B28" s="6" t="s">
        <v>26</v>
      </c>
      <c r="C28" s="42">
        <f>C26/12/C27*1000</f>
        <v>85990.909090909103</v>
      </c>
      <c r="D28" s="17">
        <f t="shared" si="2"/>
        <v>85990.909090909103</v>
      </c>
      <c r="E28" s="17">
        <f t="shared" ref="E28" si="16">D28</f>
        <v>85990.909090909103</v>
      </c>
    </row>
    <row r="29" spans="1:6" ht="25.5" x14ac:dyDescent="0.3">
      <c r="A29" s="5" t="s">
        <v>5</v>
      </c>
      <c r="B29" s="6" t="s">
        <v>2</v>
      </c>
      <c r="C29" s="47">
        <f>C15*11.54%</f>
        <v>14444.052539999999</v>
      </c>
      <c r="D29" s="47">
        <f t="shared" ref="D29:E29" si="17">D15*11.54%</f>
        <v>3611.0131349999997</v>
      </c>
      <c r="E29" s="47">
        <f t="shared" si="17"/>
        <v>3611.0131349999997</v>
      </c>
    </row>
    <row r="30" spans="1:6" ht="36.75" x14ac:dyDescent="0.3">
      <c r="A30" s="11" t="s">
        <v>6</v>
      </c>
      <c r="B30" s="6" t="s">
        <v>2</v>
      </c>
      <c r="C30" s="47">
        <v>2025</v>
      </c>
      <c r="D30" s="47">
        <f>C30/4</f>
        <v>506.25</v>
      </c>
      <c r="E30" s="47">
        <f t="shared" ref="E30" si="18">D30</f>
        <v>506.25</v>
      </c>
    </row>
    <row r="31" spans="1:6" ht="25.5" x14ac:dyDescent="0.3">
      <c r="A31" s="11" t="s">
        <v>7</v>
      </c>
      <c r="B31" s="6" t="s">
        <v>2</v>
      </c>
      <c r="C31" s="17">
        <v>3000</v>
      </c>
      <c r="D31" s="47">
        <f>C31/4</f>
        <v>750</v>
      </c>
      <c r="E31" s="17">
        <f t="shared" ref="E31" si="19">D31</f>
        <v>750</v>
      </c>
    </row>
    <row r="32" spans="1:6" ht="36.75" x14ac:dyDescent="0.3">
      <c r="A32" s="11" t="s">
        <v>8</v>
      </c>
      <c r="B32" s="6" t="s">
        <v>2</v>
      </c>
      <c r="C32" s="47"/>
      <c r="D32" s="47">
        <f t="shared" si="2"/>
        <v>0</v>
      </c>
      <c r="E32" s="47">
        <f t="shared" ref="E32" si="20">D32</f>
        <v>0</v>
      </c>
    </row>
    <row r="33" spans="1:5" ht="38.25" customHeight="1" x14ac:dyDescent="0.3">
      <c r="A33" s="11" t="s">
        <v>9</v>
      </c>
      <c r="B33" s="6" t="s">
        <v>2</v>
      </c>
      <c r="C33" s="47">
        <v>12888</v>
      </c>
      <c r="D33" s="47">
        <f>C33/4</f>
        <v>3222</v>
      </c>
      <c r="E33" s="47">
        <f t="shared" ref="E33" si="21">D33</f>
        <v>3222</v>
      </c>
    </row>
    <row r="34" spans="1:5" x14ac:dyDescent="0.3">
      <c r="C34" s="16">
        <f>C33+C32+C31+C30+C29+C15</f>
        <v>157522.15254000001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СВОД 2023 ГОД</vt:lpstr>
      <vt:lpstr>СШ №1</vt:lpstr>
      <vt:lpstr>СШ №2</vt:lpstr>
      <vt:lpstr>Казгородокска СШ </vt:lpstr>
      <vt:lpstr>Макинская СШ</vt:lpstr>
      <vt:lpstr>Донская СШ</vt:lpstr>
      <vt:lpstr>Амангельдинская СШ</vt:lpstr>
      <vt:lpstr>Невская СШ</vt:lpstr>
      <vt:lpstr>Кудку агашСШ</vt:lpstr>
      <vt:lpstr>Саулинская СШ</vt:lpstr>
      <vt:lpstr>Енбекшильдерская СШ</vt:lpstr>
      <vt:lpstr>Буландинская СШ</vt:lpstr>
      <vt:lpstr>Когамская СШ</vt:lpstr>
      <vt:lpstr>Бирсуатская СШ</vt:lpstr>
      <vt:lpstr>Кенащинская СШ</vt:lpstr>
      <vt:lpstr>Мамайская ОШ</vt:lpstr>
      <vt:lpstr>Заураловская ОШ</vt:lpstr>
      <vt:lpstr>Макпальская ОШ</vt:lpstr>
      <vt:lpstr>Баймурзинская ОШ</vt:lpstr>
      <vt:lpstr>Советская ОШ</vt:lpstr>
      <vt:lpstr>Заозерновская ОШ</vt:lpstr>
      <vt:lpstr>Кызыл-Уюмская ОШ</vt:lpstr>
      <vt:lpstr>Яблоновская ОШ</vt:lpstr>
      <vt:lpstr>Алгинская ОШ</vt:lpstr>
      <vt:lpstr>Краснофлотская ОШ</vt:lpstr>
      <vt:lpstr>Каратальская НШ</vt:lpstr>
      <vt:lpstr>Джукейская НШ</vt:lpstr>
      <vt:lpstr>Трудовая НШ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2023-03-30T10:11:42Z</dcterms:modified>
</cp:coreProperties>
</file>